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39C26F37-0586-4556-91B4-802AF08492D7}" xr6:coauthVersionLast="47" xr6:coauthVersionMax="47" xr10:uidLastSave="{00000000-0000-0000-0000-000000000000}"/>
  <bookViews>
    <workbookView xWindow="-120" yWindow="-120" windowWidth="24240" windowHeight="13140" tabRatio="712" firstSheet="11" activeTab="11"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OLCC" sheetId="27" state="hidden" r:id="rId10"/>
    <sheet name="ANEXO 1" sheetId="25" state="hidden" r:id="rId11"/>
    <sheet name="ANEXO 2" sheetId="23" r:id="rId12"/>
    <sheet name="ANEXO 3" sheetId="24" r:id="rId13"/>
  </sheets>
  <definedNames>
    <definedName name="_xlnm.Print_Area" localSheetId="10">'ANEXO 1'!$A$1:$R$28</definedName>
    <definedName name="_xlnm.Print_Area" localSheetId="11">'ANEXO 2'!$A$1:$K$58</definedName>
    <definedName name="_xlnm.Print_Area" localSheetId="12">'ANEXO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'OAP-OLCC'!$A$1:$S$28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27" l="1"/>
  <c r="M13" i="27"/>
  <c r="M8" i="27"/>
  <c r="V19" i="27"/>
  <c r="V18" i="27"/>
  <c r="X17" i="27"/>
  <c r="W17" i="27"/>
  <c r="V17" i="27"/>
  <c r="V16" i="27"/>
  <c r="V15" i="27"/>
  <c r="V14" i="27"/>
  <c r="X13" i="27"/>
  <c r="W13" i="27"/>
  <c r="V13" i="27"/>
  <c r="V12" i="27"/>
  <c r="V11" i="27"/>
  <c r="V10" i="27"/>
  <c r="V9" i="27"/>
  <c r="X8" i="27"/>
  <c r="W8" i="27"/>
  <c r="V8" i="27"/>
  <c r="F28" i="24" l="1"/>
  <c r="C28" i="24"/>
  <c r="J57" i="23"/>
  <c r="D26" i="25" l="1"/>
  <c r="L26" i="25"/>
  <c r="H57" i="23" s="1"/>
  <c r="M22" i="25"/>
  <c r="Q22" i="25" l="1"/>
  <c r="M22" i="27"/>
  <c r="O22" i="27" s="1"/>
  <c r="K22" i="27"/>
  <c r="K22" i="25" s="1"/>
  <c r="K17" i="27"/>
  <c r="K17" i="25" s="1"/>
  <c r="K13" i="27"/>
  <c r="K13" i="25" s="1"/>
  <c r="K8" i="27"/>
  <c r="H20" i="27"/>
  <c r="H23" i="27" s="1"/>
  <c r="E34" i="24"/>
  <c r="D57" i="23"/>
  <c r="E33" i="24" s="1"/>
  <c r="K20" i="27" l="1"/>
  <c r="K20" i="25" s="1"/>
  <c r="K8" i="25"/>
  <c r="O13" i="27"/>
  <c r="N13" i="25" s="1"/>
  <c r="N22" i="25"/>
  <c r="P22" i="27"/>
  <c r="O22" i="25" s="1"/>
  <c r="O17" i="27"/>
  <c r="O8" i="27"/>
  <c r="N8" i="25" s="1"/>
  <c r="Q22" i="27"/>
  <c r="P22" i="25" s="1"/>
  <c r="E20" i="24" s="1"/>
  <c r="D8" i="24"/>
  <c r="P17" i="27" l="1"/>
  <c r="O17" i="25" s="1"/>
  <c r="N17" i="25"/>
  <c r="K23" i="27"/>
  <c r="K23" i="25" s="1"/>
  <c r="P13" i="27"/>
  <c r="O20" i="27"/>
  <c r="N20" i="25" s="1"/>
  <c r="P8" i="27"/>
  <c r="H20" i="25"/>
  <c r="H23" i="25" s="1"/>
  <c r="Q17" i="27" l="1"/>
  <c r="P17" i="25" s="1"/>
  <c r="Q8" i="27"/>
  <c r="P8" i="25" s="1"/>
  <c r="O8" i="25"/>
  <c r="Q13" i="27"/>
  <c r="P13" i="25" s="1"/>
  <c r="O13" i="25"/>
  <c r="O23" i="27"/>
  <c r="N23" i="25" s="1"/>
  <c r="Q20" i="27" l="1"/>
  <c r="G47" i="23"/>
  <c r="F47" i="23"/>
  <c r="E47" i="23"/>
  <c r="I42" i="23" s="1"/>
  <c r="G41" i="23"/>
  <c r="F41" i="23"/>
  <c r="E41" i="23"/>
  <c r="G34" i="23"/>
  <c r="F34" i="23"/>
  <c r="E34" i="23"/>
  <c r="G21" i="23"/>
  <c r="F21" i="23"/>
  <c r="E21" i="23"/>
  <c r="E27" i="23"/>
  <c r="F27" i="23"/>
  <c r="G27" i="23"/>
  <c r="E52" i="23"/>
  <c r="F52" i="23"/>
  <c r="G52" i="23"/>
  <c r="I16" i="9"/>
  <c r="H13" i="9"/>
  <c r="K13" i="9"/>
  <c r="K10" i="9"/>
  <c r="K16" i="9"/>
  <c r="H10" i="9"/>
  <c r="H7" i="9"/>
  <c r="L7" i="9" s="1"/>
  <c r="M13" i="9"/>
  <c r="M7" i="9"/>
  <c r="M10" i="9"/>
  <c r="J16" i="9"/>
  <c r="B16" i="9"/>
  <c r="H27" i="5"/>
  <c r="M24" i="7"/>
  <c r="M21" i="7"/>
  <c r="M18" i="7"/>
  <c r="K24" i="7"/>
  <c r="K21" i="7"/>
  <c r="M24" i="6"/>
  <c r="J24" i="6"/>
  <c r="J24" i="7" s="1"/>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I21" i="6"/>
  <c r="L21" i="5"/>
  <c r="L13" i="9" l="1"/>
  <c r="P20" i="25"/>
  <c r="D13" i="24" s="1"/>
  <c r="E13" i="24" s="1"/>
  <c r="Q23" i="27"/>
  <c r="P23" i="25" s="1"/>
  <c r="M16" i="9"/>
  <c r="K27" i="7"/>
  <c r="H27" i="7"/>
  <c r="G53" i="23"/>
  <c r="F53" i="23"/>
  <c r="L10" i="9"/>
  <c r="I48" i="23"/>
  <c r="E53" i="23"/>
  <c r="I14" i="23"/>
  <c r="M27" i="7"/>
  <c r="L21" i="6"/>
  <c r="M21" i="6" s="1"/>
  <c r="M27" i="6" s="1"/>
  <c r="H27" i="6"/>
  <c r="I24" i="7"/>
  <c r="L24" i="7" s="1"/>
  <c r="I28" i="23"/>
  <c r="I35" i="23"/>
  <c r="L21" i="7"/>
  <c r="I22" i="23"/>
  <c r="M27" i="5"/>
  <c r="J27" i="6"/>
  <c r="J27" i="7"/>
  <c r="H16" i="9"/>
  <c r="L18" i="6"/>
  <c r="L16" i="9"/>
  <c r="I27" i="5"/>
  <c r="I18" i="7"/>
  <c r="L18" i="5"/>
  <c r="L27" i="5" s="1"/>
  <c r="I24" i="6"/>
  <c r="L24" i="6" s="1"/>
  <c r="I55" i="23" l="1"/>
  <c r="D15" i="24" s="1"/>
  <c r="E15" i="24" s="1"/>
  <c r="E18" i="24" s="1"/>
  <c r="E23" i="24" s="1"/>
  <c r="L18" i="7"/>
  <c r="L27" i="7" s="1"/>
  <c r="I27" i="7"/>
  <c r="L27" i="6"/>
  <c r="I27" i="6"/>
  <c r="J5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P5" authorId="0" shapeId="0" xr:uid="{00000000-0006-0000-09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9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9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9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900-000005000000}">
      <text>
        <r>
          <rPr>
            <sz val="12"/>
            <color indexed="81"/>
            <rFont val="Tahoma"/>
            <family val="2"/>
          </rPr>
          <t>Lapso de ejecución del compromiso concertado en el cual deberán adelantarse las acciones necesarias para su cumplimiento.</t>
        </r>
      </text>
    </comment>
    <comment ref="G6" authorId="1" shapeId="0" xr:uid="{00000000-0006-0000-09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9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2" shapeId="0" xr:uid="{00000000-0006-0000-0900-000008000000}">
      <text>
        <r>
          <rPr>
            <sz val="12"/>
            <color indexed="81"/>
            <rFont val="Tahoma"/>
            <family val="2"/>
          </rPr>
          <t>Resultado final alcanzado, que se obtiene de la sumatoria entre el cumplimiento del primer y segundo semestre de acuerdo con lo concertado.</t>
        </r>
      </text>
    </comment>
    <comment ref="Q6" authorId="0" shapeId="0" xr:uid="{00000000-0006-0000-0900-000009000000}">
      <text>
        <r>
          <rPr>
            <sz val="12"/>
            <color indexed="81"/>
            <rFont val="Tahoma"/>
            <family val="2"/>
          </rPr>
          <t>Porcentaje de cumplimiento de los compromisos gerenciales del año de acuerdo con el peso ponderado que se asignó al compromiso institucional.</t>
        </r>
      </text>
    </comment>
    <comment ref="R6" authorId="0" shapeId="0" xr:uid="{00000000-0006-0000-09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900-00000B000000}">
      <text>
        <r>
          <rPr>
            <sz val="12"/>
            <color indexed="81"/>
            <rFont val="Tahoma"/>
            <family val="2"/>
          </rPr>
          <t>Porcentaje programado de cumplimiento de cada compromiso gerencial para este periodo.</t>
        </r>
      </text>
    </comment>
    <comment ref="K7" authorId="1" shapeId="0" xr:uid="{00000000-0006-0000-09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900-00000D000000}">
      <text>
        <r>
          <rPr>
            <sz val="12"/>
            <color indexed="81"/>
            <rFont val="Tahoma"/>
            <family val="2"/>
          </rPr>
          <t>Se registran los aspectos de mejora para el cumplimiento de los compromisos concertados que se encuentren retrasados conforme a lo programado</t>
        </r>
      </text>
    </comment>
    <comment ref="N7" authorId="3" shapeId="0" xr:uid="{00000000-0006-0000-0900-00000E000000}">
      <text>
        <r>
          <rPr>
            <sz val="12"/>
            <color indexed="81"/>
            <rFont val="Tahoma"/>
            <family val="2"/>
          </rPr>
          <t>Porcentaje programado de cumplimiento de cada compromiso gerencial durante este periodo.</t>
        </r>
      </text>
    </comment>
    <comment ref="O7" authorId="1" shapeId="0" xr:uid="{00000000-0006-0000-09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0" shapeId="0" xr:uid="{00000000-0006-0000-0900-000010000000}">
      <text>
        <r>
          <rPr>
            <sz val="12"/>
            <color indexed="81"/>
            <rFont val="Tahoma"/>
            <family val="2"/>
          </rPr>
          <t>Breve descripción del producto o actividad indicada como evidencia.</t>
        </r>
      </text>
    </comment>
    <comment ref="S7" authorId="0" shapeId="0" xr:uid="{00000000-0006-0000-0900-000011000000}">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A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A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A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A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A00-000005000000}">
      <text>
        <r>
          <rPr>
            <sz val="12"/>
            <color indexed="81"/>
            <rFont val="Tahoma"/>
            <family val="2"/>
          </rPr>
          <t>Lapso de ejecución del compromiso concertado en el cual deberán adelantarse las acciones necesarias para su cumplimiento.</t>
        </r>
      </text>
    </comment>
    <comment ref="G6" authorId="1" shapeId="0" xr:uid="{00000000-0006-0000-0A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A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A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A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A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A00-00000B000000}">
      <text>
        <r>
          <rPr>
            <sz val="12"/>
            <color indexed="81"/>
            <rFont val="Tahoma"/>
            <family val="2"/>
          </rPr>
          <t>Porcentaje programado de cumplimiento de cada compromiso gerencial para este periodo.</t>
        </r>
      </text>
    </comment>
    <comment ref="K7" authorId="1" shapeId="0" xr:uid="{00000000-0006-0000-0A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A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A00-00000E000000}">
      <text>
        <r>
          <rPr>
            <sz val="12"/>
            <color indexed="81"/>
            <rFont val="Tahoma"/>
            <family val="2"/>
          </rPr>
          <t>Porcentaje programado de cumplimiento de cada compromiso gerencial durante este periodo.</t>
        </r>
      </text>
    </comment>
    <comment ref="N7" authorId="1" shapeId="0" xr:uid="{00000000-0006-0000-0A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A00-000010000000}">
      <text>
        <r>
          <rPr>
            <sz val="12"/>
            <color indexed="81"/>
            <rFont val="Tahoma"/>
            <family val="2"/>
          </rPr>
          <t>Breve descripción del producto o actividad indicada como evidencia.</t>
        </r>
      </text>
    </comment>
    <comment ref="R7" authorId="0" shapeId="0" xr:uid="{00000000-0006-0000-0A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B00-000001000000}">
      <text>
        <r>
          <rPr>
            <b/>
            <sz val="9"/>
            <color indexed="81"/>
            <rFont val="Tahoma"/>
            <family val="2"/>
          </rPr>
          <t>Se deben elegir 5 competencias para ser evaluadas</t>
        </r>
        <r>
          <rPr>
            <sz val="9"/>
            <color indexed="81"/>
            <rFont val="Tahoma"/>
            <family val="2"/>
          </rPr>
          <t xml:space="preserve">
</t>
        </r>
      </text>
    </comment>
    <comment ref="I55" authorId="1" shapeId="0" xr:uid="{00000000-0006-0000-0B00-000002000000}">
      <text>
        <r>
          <rPr>
            <sz val="9"/>
            <color indexed="81"/>
            <rFont val="Tahoma"/>
            <family val="2"/>
          </rPr>
          <t xml:space="preserve">Sumatoria simple de la evaluación (previa conversión según pesos asignados por evaluador) dividido por el numero de competencias evaluadas
</t>
        </r>
      </text>
    </comment>
    <comment ref="J55" authorId="1" shapeId="0" xr:uid="{00000000-0006-0000-0B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<sst xmlns="http://schemas.openxmlformats.org/spreadsheetml/2006/main" count="670" uniqueCount="323">
  <si>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</si>
  <si>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</si>
  <si>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</si>
  <si>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</si>
  <si>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</si>
  <si>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</si>
  <si>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</si>
  <si>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</si>
  <si>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</si>
  <si>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</si>
  <si>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</si>
  <si>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</si>
  <si>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</si>
  <si>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</si>
  <si>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</si>
  <si>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</si>
  <si>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</si>
  <si>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</si>
  <si>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</si>
  <si>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</si>
  <si>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</si>
  <si>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</si>
  <si>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</si>
  <si>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</si>
  <si>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</si>
  <si>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</si>
  <si>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</si>
  <si>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</si>
  <si>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</si>
  <si>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</si>
  <si>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</si>
  <si>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</si>
  <si>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</si>
  <si>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</si>
  <si>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</si>
  <si>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</si>
  <si>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</si>
  <si>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</si>
  <si>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</si>
  <si>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</si>
  <si>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</si>
  <si>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</si>
  <si>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</si>
  <si>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</si>
  <si>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</si>
  <si>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</si>
  <si>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</si>
  <si>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</si>
  <si>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</si>
  <si>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</si>
  <si>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</si>
  <si>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</si>
  <si>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</si>
  <si>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</si>
  <si>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</si>
  <si>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</si>
  <si>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</si>
  <si>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</si>
  <si>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</si>
  <si>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</si>
  <si>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</si>
  <si>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</si>
  <si>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</si>
  <si>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</si>
  <si>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</si>
  <si>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</si>
  <si>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</si>
  <si>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</si>
  <si>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</si>
  <si>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</si>
  <si>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</si>
  <si>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</si>
  <si>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</si>
  <si>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</si>
  <si>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</si>
  <si>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</si>
  <si>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</si>
  <si>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</si>
  <si>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</si>
  <si>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</si>
  <si>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</si>
  <si>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</si>
  <si>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</si>
  <si>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</si>
  <si>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</si>
  <si>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</si>
  <si>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</si>
  <si>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</si>
  <si>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</si>
  <si>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</si>
  <si>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</si>
  <si>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</si>
  <si>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</si>
  <si>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</si>
  <si>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</si>
  <si>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</si>
  <si>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</si>
  <si>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</si>
  <si>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</si>
  <si>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</si>
  <si>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</si>
  <si>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</si>
  <si>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</si>
  <si>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</si>
  <si>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</si>
  <si>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</si>
  <si>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</si>
  <si>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</si>
  <si>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</si>
  <si>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</si>
  <si>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</si>
  <si>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</si>
  <si>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</si>
  <si>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</si>
  <si>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</si>
  <si>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</si>
  <si>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</si>
  <si>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</si>
  <si>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</si>
  <si>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</si>
  <si>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</si>
  <si>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</si>
  <si>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</si>
  <si>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</si>
  <si>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</si>
  <si>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</si>
  <si>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</si>
  <si>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</si>
  <si>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</si>
  <si>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</si>
  <si>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</si>
  <si>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</si>
  <si>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</si>
  <si>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</si>
  <si>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</si>
  <si>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</si>
  <si>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</si>
  <si>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</si>
  <si>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</si>
  <si>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</si>
  <si>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</si>
  <si>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</si>
  <si>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</si>
  <si>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</si>
  <si>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</si>
  <si>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</si>
  <si>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</si>
  <si>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</si>
  <si>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</si>
  <si>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</si>
  <si>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</si>
  <si>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</si>
  <si>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</si>
  <si>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</si>
  <si>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</si>
  <si>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</si>
  <si>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</si>
  <si>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</si>
  <si>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</si>
  <si>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</si>
  <si>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</si>
  <si>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</si>
  <si>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</si>
  <si>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</si>
  <si>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</si>
  <si>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</si>
  <si>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</si>
  <si>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</si>
  <si>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</si>
  <si>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</si>
  <si>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</si>
  <si>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</si>
  <si>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</si>
  <si>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</si>
  <si>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</si>
  <si>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</si>
  <si>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</si>
  <si>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</si>
  <si>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</si>
  <si>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</si>
  <si>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</si>
  <si>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</si>
  <si>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</si>
  <si>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</si>
  <si>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</si>
  <si>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</si>
  <si>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</si>
  <si>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</si>
  <si>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</si>
  <si>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</si>
  <si>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</si>
  <si>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</si>
  <si>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</si>
  <si>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</si>
  <si>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</si>
  <si>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</si>
  <si>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</si>
  <si>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Gestionar la atención de  las diferentes solicitudes de análisis de los productos competencia del INVIMA, requeridas por las direcciones misionales y usuarios externos y emitir informe de resultados, conceptos de liberación de lote o conceptos de calidad según aplique.</t>
  </si>
  <si>
    <t>01/01/2022 AL 31/12/2022</t>
  </si>
  <si>
    <t>Gestionar la atención de  las diferentes solicitudes de análisis fisicoquímico y   microbiológicos de alimentos y bebidas</t>
  </si>
  <si>
    <t>Informes de resultados,  certificación de liberación de lotes y certificados de calidad</t>
  </si>
  <si>
    <t>Gestionar la atención de  las diferentes solicitudes de análisis fisicoquímicos y microbiológicos de productos farmacéuticos y otras tecnologías.</t>
  </si>
  <si>
    <t>Gestionar la atención de  las diferentes solicitudes de análisis de detección de organismos genéticamente modificados.</t>
  </si>
  <si>
    <t>Gestionar la atención de  las diferentes solicitudes de análisis Fisicomecánico de dispositivos médicos y otras tecnologías.</t>
  </si>
  <si>
    <t xml:space="preserve">Gestionar la atención de  las diferentes solicitudes de análisis documental y de muestras para la liberación de lotes y emisión de conceptos de calidad de  productos biológicos </t>
  </si>
  <si>
    <t>Liderar  las actividades que permitan mejorar y fortalecer técnicamente a los laboratorios de la Red pública y desarrollar  las habilidades técnicas dirigidas a los entes descentralizados.</t>
  </si>
  <si>
    <t>Gestionar capacitaciones a los LSP y entes descentralizados</t>
  </si>
  <si>
    <t xml:space="preserve"> Informes  de muestras de alimentos y bebidas analizadas por Laboratorios de Salud Pública, informes de resultados de los interlaboratorios,  listados de asistencia de capacitaciones, asistencias técnicas</t>
  </si>
  <si>
    <t>Gestionar asistencias técnicas a entes descentralizados</t>
  </si>
  <si>
    <t>Gestionar interlaboratorios para los Laboratorios de Salud Pública Departamentales</t>
  </si>
  <si>
    <t>Gestionar Informes  de muestras de alimentos y bebidas analizadas por Laboratorios de Salud Pública</t>
  </si>
  <si>
    <t xml:space="preserve">Contribuir al fortalecimeinto de los Grupos de Laboratorio del Invima </t>
  </si>
  <si>
    <t>Gestionar la participación de los grupos de laboratorio del Invima en pruebas interlaboratorios.</t>
  </si>
  <si>
    <t xml:space="preserve">Informes de resultados de interlaboratorios, validaciones,  procedimientos de nuevas metodologías, Datos primarios </t>
  </si>
  <si>
    <t xml:space="preserve">Propender por la estandarizarización de técnicas requeridas en los grupos de laboratorio para la realización de análisis de productos competencia del Invima. </t>
  </si>
  <si>
    <t xml:space="preserve">Propender por la validación  y/o verificación de  técnicas requeridas en los grupos de laboratorio para la realización de análisis de productos competencia del Invima. </t>
  </si>
  <si>
    <t xml:space="preserve">Concertacion para el desempeño sobresaliente (5% adicional. Describir los compromisos gerenciales adicionales) </t>
  </si>
  <si>
    <t>Aumentar la eficiencia en la gestión  operacional  de los laboratorios del INVIMA y de la red nacional; y los sitios de control de primera barrera.</t>
  </si>
  <si>
    <t>Gestionar y atender la visita de la evaluación de renovación de la acreditación por parte del Organismo Nacional de Acreditación de Colombia- ONAC</t>
  </si>
  <si>
    <t xml:space="preserve"> * Ejecución planes de acción  propuesto para el tratamiento de los hallazagos
*Atención evaluación complementaria
*Obtención certificados de Acreditación Actulizados</t>
  </si>
  <si>
    <t>*Ejecución planes de acción  propuesto para el tratamiento de los hallazagos
*Atención evaluación complementaria
*Obtención certificados de Acreditación Actulizados</t>
  </si>
  <si>
    <t>* Archivo y evidencias de las actividades planificadas de los planes de accion enviadas la ONAC
*Listado de asistencias  e informe de de evaluación complementaria realizada el 22 de marzo de 2022
*Certificados de acreditación renovados el día 03 de Junio de 2022, con vigencia hasta el 2027</t>
  </si>
  <si>
    <t>* Archivo y evidencias de las acrtividades planificadas de los planes de accion enviadas la ONAC
*Listado de asistencias   e informe de de evaluación complementaria
*Certificados DE Acreditación renovados hasta el 2027   - Link: https://onac.org.co/certificados/13-LAB-034.pdf</t>
  </si>
  <si>
    <t xml:space="preserve">FECHA </t>
  </si>
  <si>
    <t>Amelia Velasco Corredor</t>
  </si>
  <si>
    <t>VIGENCIA</t>
  </si>
  <si>
    <t xml:space="preserve">Firma del Superior Jerárquico </t>
  </si>
  <si>
    <t xml:space="preserve">Firma del Gerente Público </t>
  </si>
  <si>
    <t>Gestionar la atención de  las diferentes solicitudes de análisis Físico - mecánico de dispositivos médicos y otras tecnologías.</t>
  </si>
  <si>
    <t xml:space="preserve">Contribuir al fortalecimiento de los Grupos de Laboratorio del Invima </t>
  </si>
  <si>
    <t xml:space="preserve">Propender por la estandarización de técnicas requeridas en los grupos de laboratorio para la realización de análisis de productos competencia del Invima. </t>
  </si>
  <si>
    <t xml:space="preserve"> * Ejecución planes de acción  propuesto para el tratamiento de los hallazgos
*Atención evaluación complementaria
*Obtención certificados de Acreditación Actualizados</t>
  </si>
  <si>
    <t>*Ejecución planes de acción  propuesto para el tratamiento de los hallazgos
*Atención evaluación complementaria
*Obtención certificados de Acreditación Actualizados</t>
  </si>
  <si>
    <t>1/1/2022 al 31/12/2022</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</si>
  <si>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</si>
  <si>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</si>
  <si>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</si>
  <si>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</si>
  <si>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</si>
  <si>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</si>
  <si>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</si>
  <si>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</si>
  <si>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</si>
  <si>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</si>
  <si>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</si>
  <si>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</si>
  <si>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</si>
  <si>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</si>
  <si>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</si>
  <si>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</si>
  <si>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</si>
  <si>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</si>
  <si>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</si>
  <si>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</si>
  <si>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</si>
  <si>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</si>
  <si>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</si>
  <si>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</si>
  <si>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</si>
  <si>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</si>
  <si>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</si>
  <si>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</si>
  <si>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</si>
  <si>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</si>
  <si>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</si>
  <si>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</si>
  <si>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</si>
  <si>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</si>
  <si>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</si>
  <si>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</si>
  <si>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</si>
  <si>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</si>
  <si>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</si>
  <si>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</si>
  <si>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</si>
  <si>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</si>
  <si>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</si>
  <si>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</si>
  <si>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</si>
  <si>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</si>
  <si>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</si>
  <si>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</si>
  <si>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</si>
  <si>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</si>
  <si>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</si>
  <si>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</si>
  <si>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</si>
  <si>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</si>
  <si>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</si>
  <si>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</si>
  <si>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</si>
  <si>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</si>
  <si>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</si>
  <si>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</si>
  <si>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</si>
  <si>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Oficina de Laboratorios y Control de Calidad</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</si>
  <si>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</si>
  <si>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</si>
  <si>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</si>
  <si>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</si>
  <si>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</si>
  <si>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</si>
  <si>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</si>
  <si>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</si>
  <si>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</si>
  <si>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</si>
  <si>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</si>
  <si>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</si>
  <si>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2022/01/01 al 2022/12/31</t>
  </si>
  <si>
    <t>Porcentaje (101 días)</t>
  </si>
  <si>
    <t>Francisco Augusto Giuseppe Rossi Buenaventura</t>
  </si>
  <si>
    <t xml:space="preserve">Plan Operativo Anual (PAO) reporte OAP Acciones OL08, OL09. </t>
  </si>
  <si>
    <t>Plan Operativo Anual (PAO) reporte OAP Acciones OL03, OL04, OL05, OL06.</t>
  </si>
  <si>
    <t xml:space="preserve">Plan Operativo Anual (PAO) reporte OAP, Acciones OL07. 
</t>
  </si>
  <si>
    <t xml:space="preserve">Plan Operativo Anual (PAO) reporte OAP Acciones OL10. 
</t>
  </si>
  <si>
    <t>Plan Operativo Anual (PAO) reporte OAP Acciones OL11, OL12.</t>
  </si>
  <si>
    <t xml:space="preserve">Plan Operativo Anual (PAO) reporte OAP Acciones OL01.
 </t>
  </si>
  <si>
    <t>Plan Operativo Anual (PAO) reporte OAP Acciones  OL02.</t>
  </si>
  <si>
    <t xml:space="preserve">Plan Operativo Anual (PAO) reporte OAP Acciones OL13.
</t>
  </si>
  <si>
    <t xml:space="preserve">Plan Operativo Anual (PAO) reporte OAP Acciones OL17.
</t>
  </si>
  <si>
    <t>Plan Operativo Anual (PAO) reporte OAP Acciones OL14.</t>
  </si>
  <si>
    <t xml:space="preserve">Plan Operativo Anual (PAO) reporte OAP Acciones OL15.
</t>
  </si>
  <si>
    <t xml:space="preserve">Plan Operativo Anual (PAO) reporte OAP Acciones OL16.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</si>
</sst>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6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8"/>
      <color theme="1"/>
      <name val="Arial"/>
      <family val="2"/>
    </font>
    <font>
      <sz val="18"/>
      <name val="Arial"/>
      <family val="2"/>
    </font>
    <font>
      <b/>
      <sz val="20"/>
      <name val="Arial"/>
      <family val="2"/>
    </font>
    <font>
      <b/>
      <sz val="16"/>
      <name val="Arial"/>
      <family val="2"/>
    </font>
    <font>
      <b/>
      <sz val="20"/>
      <color theme="1"/>
      <name val="Times New Roman"/>
      <family val="1"/>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rgb="FFFFFF0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indexed="64"/>
      </left>
      <right/>
      <top style="thin">
        <color auto="1"/>
      </top>
      <bottom style="medium">
        <color indexed="64"/>
      </bottom>
      <diagonal/>
    </border>
    <border>
      <left style="thin">
        <color auto="1"/>
      </left>
      <right style="medium">
        <color auto="1"/>
      </right>
      <top/>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medium">
        <color rgb="FF000000"/>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s>
  <cellStyleXfs count="12">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cellStyleXfs>
  <cellXfs count="577">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0" fontId="40" fillId="8" borderId="0" xfId="0" applyFont="1" applyFill="1" applyAlignment="1" applyProtection="1">
      <alignment vertical="center" wrapText="1"/>
      <protection locked="0"/>
    </xf>
    <xf numFmtId="0" fontId="40" fillId="8" borderId="46" xfId="0" applyFont="1" applyFill="1" applyBorder="1" applyAlignment="1" applyProtection="1">
      <alignment horizontal="center" vertical="center" wrapText="1"/>
      <protection locked="0"/>
    </xf>
    <xf numFmtId="0" fontId="40" fillId="8" borderId="0" xfId="0" applyFont="1" applyFill="1" applyAlignment="1" applyProtection="1">
      <alignment horizontal="center" vertical="center" wrapText="1"/>
      <protection locked="0"/>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43" fillId="8" borderId="0" xfId="0" applyFont="1" applyFill="1" applyAlignment="1" applyProtection="1">
      <alignment horizontal="center" vertical="center"/>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56" fillId="0" borderId="9" xfId="0" applyFont="1" applyBorder="1" applyAlignment="1" applyProtection="1">
      <alignment horizontal="justify" vertical="center"/>
      <protection locked="0"/>
    </xf>
    <xf numFmtId="0" fontId="18" fillId="8" borderId="1" xfId="0" applyFont="1" applyFill="1" applyBorder="1" applyAlignment="1">
      <alignment horizontal="center" vertical="center"/>
    </xf>
    <xf numFmtId="0" fontId="38" fillId="8" borderId="32" xfId="0" applyFont="1" applyFill="1" applyBorder="1" applyAlignment="1">
      <alignment horizontal="center"/>
    </xf>
    <xf numFmtId="0" fontId="56" fillId="0" borderId="1" xfId="0" applyFont="1" applyBorder="1" applyAlignment="1" applyProtection="1">
      <alignment horizontal="justify" vertical="center" wrapText="1"/>
      <protection locked="0"/>
    </xf>
    <xf numFmtId="0" fontId="45" fillId="7" borderId="44" xfId="0" applyFont="1" applyFill="1" applyBorder="1" applyAlignment="1">
      <alignment horizontal="center" vertical="center" wrapText="1"/>
    </xf>
    <xf numFmtId="14" fontId="32" fillId="8" borderId="1" xfId="0" applyNumberFormat="1" applyFont="1" applyFill="1" applyBorder="1" applyAlignment="1">
      <alignment horizontal="center" vertical="center"/>
    </xf>
    <xf numFmtId="0" fontId="11" fillId="8" borderId="1" xfId="0" applyFont="1" applyFill="1" applyBorder="1" applyAlignment="1">
      <alignment horizontal="center" vertical="center"/>
    </xf>
    <xf numFmtId="14" fontId="38" fillId="8" borderId="26" xfId="0" applyNumberFormat="1" applyFont="1" applyFill="1" applyBorder="1" applyAlignment="1">
      <alignment horizontal="center"/>
    </xf>
    <xf numFmtId="0" fontId="45" fillId="7" borderId="44" xfId="0" applyFont="1" applyFill="1" applyBorder="1" applyAlignment="1">
      <alignment horizontal="center" vertical="center"/>
    </xf>
    <xf numFmtId="9" fontId="47" fillId="11" borderId="61" xfId="0" applyNumberFormat="1" applyFont="1" applyFill="1" applyBorder="1" applyAlignment="1">
      <alignment horizontal="center" vertical="center"/>
    </xf>
    <xf numFmtId="1" fontId="47" fillId="11" borderId="59" xfId="0" applyNumberFormat="1" applyFont="1" applyFill="1" applyBorder="1" applyAlignment="1">
      <alignment horizontal="center" vertical="center"/>
    </xf>
    <xf numFmtId="9" fontId="47" fillId="11" borderId="59" xfId="0" applyNumberFormat="1" applyFont="1" applyFill="1" applyBorder="1" applyAlignment="1">
      <alignment horizontal="center" vertical="center"/>
    </xf>
    <xf numFmtId="0" fontId="56" fillId="0" borderId="1" xfId="0" applyFont="1" applyBorder="1" applyAlignment="1" applyProtection="1">
      <alignment horizontal="justify" vertical="center"/>
      <protection locked="0"/>
    </xf>
    <xf numFmtId="0" fontId="42" fillId="0" borderId="14" xfId="0" applyFont="1" applyBorder="1" applyAlignment="1" applyProtection="1">
      <alignment vertical="center" wrapText="1"/>
      <protection locked="0"/>
    </xf>
    <xf numFmtId="9" fontId="47" fillId="11" borderId="63"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9" fontId="47" fillId="11" borderId="45" xfId="0" applyNumberFormat="1" applyFont="1" applyFill="1" applyBorder="1" applyAlignment="1">
      <alignment horizontal="center" vertical="center"/>
    </xf>
    <xf numFmtId="0" fontId="49" fillId="8" borderId="27" xfId="0" applyFont="1" applyFill="1" applyBorder="1" applyAlignment="1" applyProtection="1">
      <alignment vertical="center" wrapText="1"/>
      <protection locked="0"/>
    </xf>
    <xf numFmtId="0" fontId="42" fillId="8" borderId="28" xfId="0" applyFont="1" applyFill="1" applyBorder="1" applyAlignment="1" applyProtection="1">
      <alignment horizontal="justify" vertical="center" wrapText="1"/>
      <protection locked="0"/>
    </xf>
    <xf numFmtId="0" fontId="42" fillId="8" borderId="28" xfId="0" applyFont="1" applyFill="1" applyBorder="1" applyAlignment="1" applyProtection="1">
      <alignment vertical="center" wrapText="1"/>
      <protection locked="0"/>
    </xf>
    <xf numFmtId="0" fontId="49" fillId="8" borderId="28" xfId="0" applyFont="1" applyFill="1" applyBorder="1" applyAlignment="1" applyProtection="1">
      <alignment vertical="center" wrapText="1"/>
      <protection locked="0"/>
    </xf>
    <xf numFmtId="9" fontId="42" fillId="8" borderId="28" xfId="1" applyFont="1" applyFill="1" applyBorder="1" applyAlignment="1" applyProtection="1">
      <alignment horizontal="center" vertical="center" wrapText="1"/>
      <protection locked="0"/>
    </xf>
    <xf numFmtId="0" fontId="45" fillId="7" borderId="66" xfId="0" applyFont="1" applyFill="1" applyBorder="1" applyAlignment="1">
      <alignment horizontal="center" vertical="center" wrapText="1"/>
    </xf>
    <xf numFmtId="0" fontId="45" fillId="7" borderId="67" xfId="0" applyFont="1" applyFill="1" applyBorder="1" applyAlignment="1">
      <alignment horizontal="center" vertical="center" wrapText="1"/>
    </xf>
    <xf numFmtId="9" fontId="42" fillId="8" borderId="28" xfId="0" applyNumberFormat="1" applyFont="1" applyFill="1" applyBorder="1" applyAlignment="1" applyProtection="1">
      <alignment horizontal="center" vertical="center" wrapText="1"/>
      <protection locked="0"/>
    </xf>
    <xf numFmtId="166" fontId="47" fillId="11" borderId="55" xfId="0" applyNumberFormat="1" applyFont="1" applyFill="1" applyBorder="1" applyAlignment="1">
      <alignment horizontal="center" vertical="center"/>
    </xf>
    <xf numFmtId="0" fontId="45" fillId="7" borderId="68" xfId="0" applyFont="1" applyFill="1" applyBorder="1" applyAlignment="1">
      <alignment horizontal="center" vertical="center" wrapText="1"/>
    </xf>
    <xf numFmtId="9" fontId="47" fillId="11" borderId="37" xfId="0" applyNumberFormat="1" applyFont="1" applyFill="1" applyBorder="1" applyAlignment="1">
      <alignment horizontal="center" vertical="center"/>
    </xf>
    <xf numFmtId="9" fontId="42" fillId="6" borderId="28" xfId="1" applyFont="1" applyFill="1" applyBorder="1" applyAlignment="1" applyProtection="1">
      <alignment horizontal="center" vertical="center" wrapText="1"/>
      <protection locked="0"/>
    </xf>
    <xf numFmtId="166" fontId="47" fillId="11" borderId="61" xfId="0" applyNumberFormat="1" applyFont="1" applyFill="1" applyBorder="1" applyAlignment="1">
      <alignment horizontal="center" vertical="center"/>
    </xf>
    <xf numFmtId="166" fontId="47" fillId="11" borderId="63" xfId="0" applyNumberFormat="1" applyFont="1" applyFill="1" applyBorder="1" applyAlignment="1">
      <alignment horizontal="center" vertical="center"/>
    </xf>
    <xf numFmtId="0" fontId="45" fillId="7" borderId="43" xfId="0" applyFont="1" applyFill="1" applyBorder="1" applyAlignment="1">
      <alignment horizontal="center" vertical="center" wrapText="1"/>
    </xf>
    <xf numFmtId="9" fontId="42" fillId="0" borderId="5" xfId="1" applyFont="1" applyBorder="1" applyAlignment="1" applyProtection="1">
      <alignment horizontal="center" vertical="center" wrapText="1"/>
      <protection locked="0"/>
    </xf>
    <xf numFmtId="9" fontId="42" fillId="0" borderId="71" xfId="1" applyFont="1" applyBorder="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39" fillId="8"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2" fontId="13"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9" fontId="47" fillId="11" borderId="45" xfId="1" applyFont="1" applyFill="1" applyBorder="1" applyAlignment="1" applyProtection="1">
      <alignment horizontal="center" vertical="center"/>
    </xf>
    <xf numFmtId="9" fontId="48" fillId="8" borderId="28" xfId="1" applyFont="1" applyFill="1" applyBorder="1" applyAlignment="1" applyProtection="1">
      <alignment horizontal="center" vertical="center" wrapText="1"/>
      <protection locked="0"/>
    </xf>
    <xf numFmtId="9" fontId="48" fillId="8" borderId="28" xfId="0" applyNumberFormat="1" applyFont="1" applyFill="1" applyBorder="1" applyAlignment="1" applyProtection="1">
      <alignment horizontal="center" vertical="center" wrapText="1"/>
      <protection locked="0"/>
    </xf>
    <xf numFmtId="9" fontId="59" fillId="8" borderId="28" xfId="1" applyFont="1" applyFill="1" applyBorder="1" applyAlignment="1" applyProtection="1">
      <alignment horizontal="center" vertical="center" wrapText="1"/>
      <protection locked="0"/>
    </xf>
    <xf numFmtId="9" fontId="59" fillId="11" borderId="59" xfId="0" applyNumberFormat="1" applyFont="1" applyFill="1" applyBorder="1" applyAlignment="1">
      <alignment horizontal="center" vertical="center"/>
    </xf>
    <xf numFmtId="9" fontId="59" fillId="11" borderId="61" xfId="0" applyNumberFormat="1" applyFont="1" applyFill="1" applyBorder="1" applyAlignment="1">
      <alignment horizontal="center" vertical="center"/>
    </xf>
    <xf numFmtId="9" fontId="59" fillId="11" borderId="45" xfId="1" applyFont="1" applyFill="1" applyBorder="1" applyAlignment="1" applyProtection="1">
      <alignment horizontal="center" vertical="center"/>
    </xf>
    <xf numFmtId="9" fontId="59" fillId="11" borderId="45" xfId="0" applyNumberFormat="1" applyFont="1" applyFill="1" applyBorder="1" applyAlignment="1">
      <alignment horizontal="center" vertical="center"/>
    </xf>
    <xf numFmtId="9" fontId="59" fillId="11" borderId="63" xfId="0" applyNumberFormat="1" applyFont="1" applyFill="1" applyBorder="1" applyAlignment="1">
      <alignment horizontal="center" vertical="center"/>
    </xf>
    <xf numFmtId="0" fontId="45" fillId="7" borderId="0" xfId="0" applyFont="1" applyFill="1" applyAlignment="1">
      <alignment horizontal="center" vertical="center" wrapText="1"/>
    </xf>
    <xf numFmtId="0" fontId="39" fillId="10" borderId="0" xfId="0" applyFont="1" applyFill="1" applyAlignment="1">
      <alignment horizontal="center" vertical="center"/>
    </xf>
    <xf numFmtId="0" fontId="43" fillId="10" borderId="0" xfId="0" applyFont="1" applyFill="1" applyAlignment="1">
      <alignment horizontal="center" vertical="center"/>
    </xf>
    <xf numFmtId="0" fontId="45" fillId="7" borderId="0" xfId="0" applyFont="1" applyFill="1" applyAlignment="1">
      <alignment horizontal="center" vertical="center"/>
    </xf>
    <xf numFmtId="0" fontId="42" fillId="14" borderId="0" xfId="0" applyFont="1" applyFill="1" applyAlignment="1" applyProtection="1">
      <alignment vertical="center" wrapText="1"/>
      <protection locked="0"/>
    </xf>
    <xf numFmtId="0" fontId="42" fillId="0" borderId="12" xfId="0" applyFont="1" applyBorder="1" applyAlignment="1" applyProtection="1">
      <alignment horizontal="center" vertical="center" wrapText="1"/>
      <protection locked="0"/>
    </xf>
    <xf numFmtId="167" fontId="58" fillId="8" borderId="0" xfId="11" applyNumberFormat="1" applyFont="1" applyFill="1" applyAlignment="1" applyProtection="1">
      <alignment horizontal="center" vertical="center"/>
      <protection locked="0"/>
    </xf>
    <xf numFmtId="167" fontId="58" fillId="8" borderId="0" xfId="11" applyNumberFormat="1" applyFont="1" applyFill="1" applyAlignment="1" applyProtection="1">
      <alignment vertical="center"/>
      <protection locked="0"/>
    </xf>
    <xf numFmtId="167" fontId="6" fillId="0" borderId="0" xfId="11" applyNumberFormat="1" applyFont="1" applyProtection="1">
      <protection locked="0"/>
    </xf>
    <xf numFmtId="9" fontId="4" fillId="0" borderId="0" xfId="1" applyFont="1" applyAlignment="1" applyProtection="1">
      <alignment horizontal="center" vertical="center"/>
      <protection locked="0"/>
    </xf>
    <xf numFmtId="9" fontId="4" fillId="0" borderId="0" xfId="1" applyFont="1" applyProtection="1">
      <protection locked="0"/>
    </xf>
    <xf numFmtId="9" fontId="46" fillId="0" borderId="0" xfId="1" applyFont="1" applyAlignment="1" applyProtection="1">
      <alignment wrapText="1"/>
      <protection locked="0"/>
    </xf>
    <xf numFmtId="9" fontId="46" fillId="0" borderId="0" xfId="1" applyFont="1" applyProtection="1">
      <protection locked="0"/>
    </xf>
    <xf numFmtId="9" fontId="60" fillId="0" borderId="0" xfId="1" applyFont="1" applyAlignment="1" applyProtection="1">
      <alignment horizontal="center" vertical="center"/>
      <protection locked="0"/>
    </xf>
    <xf numFmtId="10" fontId="56" fillId="14" borderId="0" xfId="0" applyNumberFormat="1" applyFont="1" applyFill="1" applyAlignment="1" applyProtection="1">
      <alignment horizontal="center" vertical="center" wrapText="1"/>
      <protection locked="0"/>
    </xf>
    <xf numFmtId="10" fontId="42" fillId="14" borderId="0" xfId="0" applyNumberFormat="1" applyFont="1" applyFill="1" applyAlignment="1" applyProtection="1">
      <alignment horizontal="center" vertical="center" wrapText="1"/>
      <protection locked="0"/>
    </xf>
    <xf numFmtId="167" fontId="58" fillId="8" borderId="33" xfId="11" applyNumberFormat="1" applyFont="1" applyFill="1" applyBorder="1" applyAlignment="1" applyProtection="1">
      <alignment vertical="center"/>
      <protection locked="0"/>
    </xf>
    <xf numFmtId="167" fontId="58" fillId="8" borderId="41" xfId="11" applyNumberFormat="1" applyFont="1" applyFill="1" applyBorder="1" applyAlignment="1" applyProtection="1">
      <alignment vertical="center"/>
      <protection locked="0"/>
    </xf>
    <xf numFmtId="9" fontId="60" fillId="0" borderId="41" xfId="1" applyFont="1" applyBorder="1" applyAlignment="1" applyProtection="1">
      <alignment horizontal="center" vertical="center"/>
      <protection locked="0"/>
    </xf>
    <xf numFmtId="167" fontId="58" fillId="8" borderId="46" xfId="11" applyNumberFormat="1" applyFont="1" applyFill="1" applyBorder="1" applyAlignment="1" applyProtection="1">
      <alignment vertical="center"/>
      <protection locked="0"/>
    </xf>
    <xf numFmtId="167" fontId="58" fillId="8" borderId="0" xfId="11" applyNumberFormat="1" applyFont="1" applyFill="1" applyBorder="1" applyAlignment="1" applyProtection="1">
      <alignment vertical="center"/>
      <protection locked="0"/>
    </xf>
    <xf numFmtId="9" fontId="60" fillId="0" borderId="0" xfId="1" applyFont="1" applyBorder="1" applyAlignment="1" applyProtection="1">
      <alignment horizontal="center" vertical="center"/>
      <protection locked="0"/>
    </xf>
    <xf numFmtId="167" fontId="58" fillId="8" borderId="42" xfId="11" applyNumberFormat="1" applyFont="1" applyFill="1" applyBorder="1" applyAlignment="1" applyProtection="1">
      <alignment vertical="center"/>
      <protection locked="0"/>
    </xf>
    <xf numFmtId="167" fontId="58" fillId="8" borderId="38" xfId="11" applyNumberFormat="1" applyFont="1" applyFill="1" applyBorder="1" applyAlignment="1" applyProtection="1">
      <alignment vertical="center"/>
      <protection locked="0"/>
    </xf>
    <xf numFmtId="9" fontId="60" fillId="0" borderId="38" xfId="1" applyFont="1" applyBorder="1" applyAlignment="1" applyProtection="1">
      <alignment horizontal="center" vertical="center"/>
      <protection locked="0"/>
    </xf>
    <xf numFmtId="0" fontId="42" fillId="0" borderId="28" xfId="0" applyFont="1" applyBorder="1" applyAlignment="1" applyProtection="1">
      <alignment horizontal="justify" vertical="center" wrapText="1"/>
      <protection locked="0"/>
    </xf>
    <xf numFmtId="0" fontId="40" fillId="0" borderId="0" xfId="0" applyFont="1" applyAlignment="1" applyProtection="1">
      <alignment horizontal="center" vertical="center" wrapText="1"/>
      <protection locked="0"/>
    </xf>
    <xf numFmtId="0" fontId="13" fillId="0" borderId="38" xfId="0" applyFont="1" applyBorder="1" applyProtection="1">
      <protection locked="0"/>
    </xf>
    <xf numFmtId="0" fontId="39" fillId="0" borderId="0" xfId="0" applyFont="1" applyAlignment="1" applyProtection="1">
      <alignment vertical="center"/>
      <protection locked="0"/>
    </xf>
    <xf numFmtId="0" fontId="45" fillId="0" borderId="44" xfId="0" applyFont="1" applyBorder="1" applyAlignment="1">
      <alignment horizontal="center" vertical="center"/>
    </xf>
    <xf numFmtId="0" fontId="56" fillId="0" borderId="10" xfId="0" applyFont="1" applyBorder="1" applyAlignment="1" applyProtection="1">
      <alignment horizontal="center" vertical="center" wrapText="1"/>
      <protection locked="0"/>
    </xf>
    <xf numFmtId="0" fontId="56" fillId="0" borderId="12" xfId="0" applyFont="1" applyBorder="1" applyAlignment="1" applyProtection="1">
      <alignment horizontal="center" vertical="center" wrapText="1"/>
      <protection locked="0"/>
    </xf>
    <xf numFmtId="0" fontId="42" fillId="0" borderId="15" xfId="0" applyFont="1" applyBorder="1" applyAlignment="1" applyProtection="1">
      <alignment horizontal="center" vertical="center" wrapText="1"/>
      <protection locked="0"/>
    </xf>
    <xf numFmtId="0" fontId="13" fillId="0" borderId="47" xfId="0" applyFont="1" applyBorder="1" applyAlignment="1" applyProtection="1">
      <alignment horizontal="center"/>
      <protection locked="0"/>
    </xf>
    <xf numFmtId="0" fontId="38" fillId="0" borderId="28" xfId="0" applyFont="1" applyBorder="1" applyAlignment="1" applyProtection="1">
      <alignment horizontal="center" vertical="center" wrapText="1"/>
      <protection locked="0"/>
    </xf>
    <xf numFmtId="0" fontId="42" fillId="0" borderId="55" xfId="0" applyFont="1" applyBorder="1" applyAlignment="1" applyProtection="1">
      <alignment vertical="center" wrapText="1"/>
      <protection locked="0"/>
    </xf>
    <xf numFmtId="0" fontId="10" fillId="0" borderId="0" xfId="0" applyFont="1" applyAlignment="1" applyProtection="1">
      <alignment horizontal="center"/>
      <protection locked="0"/>
    </xf>
    <xf numFmtId="0" fontId="10" fillId="0" borderId="47" xfId="0" applyFont="1" applyBorder="1" applyAlignment="1" applyProtection="1">
      <alignment horizontal="center"/>
      <protection locked="0"/>
    </xf>
    <xf numFmtId="0" fontId="13" fillId="0" borderId="40" xfId="0" applyFont="1" applyBorder="1" applyProtection="1">
      <protection locked="0"/>
    </xf>
    <xf numFmtId="0" fontId="42" fillId="0" borderId="28" xfId="0" applyFont="1" applyBorder="1" applyAlignment="1" applyProtection="1">
      <alignment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55" fillId="8" borderId="44" xfId="0" applyFont="1" applyFill="1" applyBorder="1" applyAlignment="1">
      <alignment horizontal="center" vertical="center" wrapText="1"/>
    </xf>
    <xf numFmtId="0" fontId="55" fillId="8" borderId="59"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1" xfId="0" applyFont="1" applyFill="1" applyBorder="1" applyAlignment="1">
      <alignment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37" xfId="0" applyFont="1" applyFill="1" applyBorder="1" applyAlignment="1">
      <alignment horizontal="left" vertical="top" wrapText="1"/>
    </xf>
    <xf numFmtId="0" fontId="16" fillId="6"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167" fontId="56" fillId="14" borderId="44" xfId="0" applyNumberFormat="1" applyFont="1" applyFill="1" applyBorder="1" applyAlignment="1" applyProtection="1">
      <alignment horizontal="center" vertical="center" wrapText="1"/>
      <protection locked="0"/>
    </xf>
    <xf numFmtId="10" fontId="56" fillId="14" borderId="59" xfId="0" applyNumberFormat="1" applyFont="1" applyFill="1" applyBorder="1" applyAlignment="1" applyProtection="1">
      <alignment horizontal="center" vertical="center" wrapText="1"/>
      <protection locked="0"/>
    </xf>
    <xf numFmtId="10" fontId="56" fillId="14" borderId="45" xfId="0" applyNumberFormat="1" applyFont="1" applyFill="1" applyBorder="1" applyAlignment="1" applyProtection="1">
      <alignment horizontal="center" vertical="center" wrapText="1"/>
      <protection locked="0"/>
    </xf>
    <xf numFmtId="167" fontId="42" fillId="14" borderId="59" xfId="0" applyNumberFormat="1" applyFont="1" applyFill="1" applyBorder="1" applyAlignment="1" applyProtection="1">
      <alignment horizontal="center" vertical="center" wrapText="1"/>
      <protection locked="0"/>
    </xf>
    <xf numFmtId="10" fontId="42" fillId="14" borderId="59" xfId="0" applyNumberFormat="1" applyFont="1" applyFill="1" applyBorder="1" applyAlignment="1" applyProtection="1">
      <alignment horizontal="center" vertical="center" wrapText="1"/>
      <protection locked="0"/>
    </xf>
    <xf numFmtId="167" fontId="42" fillId="14" borderId="44" xfId="0" applyNumberFormat="1" applyFont="1" applyFill="1" applyBorder="1" applyAlignment="1" applyProtection="1">
      <alignment horizontal="center" vertical="center" wrapText="1"/>
      <protection locked="0"/>
    </xf>
    <xf numFmtId="10" fontId="42" fillId="14" borderId="45" xfId="0" applyNumberFormat="1" applyFont="1" applyFill="1" applyBorder="1" applyAlignment="1" applyProtection="1">
      <alignment horizontal="center" vertical="center" wrapText="1"/>
      <protection locked="0"/>
    </xf>
    <xf numFmtId="0" fontId="45" fillId="7" borderId="64" xfId="0" applyFont="1" applyFill="1" applyBorder="1" applyAlignment="1">
      <alignment horizontal="center" vertical="center" wrapText="1"/>
    </xf>
    <xf numFmtId="0" fontId="45" fillId="7" borderId="65" xfId="0" applyFont="1" applyFill="1" applyBorder="1" applyAlignment="1">
      <alignment horizontal="center" vertical="center" wrapText="1"/>
    </xf>
    <xf numFmtId="0" fontId="44" fillId="11" borderId="42" xfId="0" applyFont="1" applyFill="1" applyBorder="1" applyAlignment="1" applyProtection="1">
      <alignment horizontal="center" vertical="center"/>
      <protection locked="0"/>
    </xf>
    <xf numFmtId="0" fontId="44" fillId="11" borderId="38" xfId="0" applyFont="1" applyFill="1" applyBorder="1" applyAlignment="1" applyProtection="1">
      <alignment horizontal="center" vertical="center"/>
      <protection locked="0"/>
    </xf>
    <xf numFmtId="0" fontId="44" fillId="11" borderId="62" xfId="0" applyFont="1" applyFill="1" applyBorder="1" applyAlignment="1" applyProtection="1">
      <alignment horizontal="center" vertical="center"/>
      <protection locked="0"/>
    </xf>
    <xf numFmtId="14" fontId="47" fillId="0" borderId="32" xfId="0" applyNumberFormat="1" applyFont="1" applyBorder="1" applyAlignment="1" applyProtection="1">
      <alignment horizontal="center"/>
      <protection locked="0"/>
    </xf>
    <xf numFmtId="0" fontId="47" fillId="0" borderId="32" xfId="0" applyFont="1" applyBorder="1" applyAlignment="1" applyProtection="1">
      <alignment horizontal="center"/>
      <protection locked="0"/>
    </xf>
    <xf numFmtId="0" fontId="56" fillId="8" borderId="56" xfId="0" applyFont="1" applyFill="1" applyBorder="1" applyAlignment="1" applyProtection="1">
      <alignment horizontal="center"/>
      <protection locked="0"/>
    </xf>
    <xf numFmtId="0" fontId="56" fillId="8" borderId="25" xfId="0" applyFont="1" applyFill="1" applyBorder="1" applyAlignment="1" applyProtection="1">
      <alignment horizontal="center"/>
      <protection locked="0"/>
    </xf>
    <xf numFmtId="0" fontId="56" fillId="8" borderId="24" xfId="0" applyFont="1" applyFill="1" applyBorder="1" applyAlignment="1" applyProtection="1">
      <alignment horizontal="center"/>
      <protection locked="0"/>
    </xf>
    <xf numFmtId="9" fontId="42" fillId="0" borderId="1" xfId="1" applyFont="1" applyFill="1" applyBorder="1" applyAlignment="1" applyProtection="1">
      <alignment horizontal="center" vertical="center" wrapText="1"/>
      <protection locked="0"/>
    </xf>
    <xf numFmtId="9" fontId="42" fillId="0" borderId="9" xfId="0" applyNumberFormat="1"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9" fontId="42" fillId="6" borderId="69" xfId="1" applyFont="1" applyFill="1" applyBorder="1" applyAlignment="1" applyProtection="1">
      <alignment horizontal="center" vertical="center" wrapText="1"/>
      <protection locked="0"/>
    </xf>
    <xf numFmtId="9" fontId="42" fillId="6" borderId="3" xfId="1" applyFont="1" applyFill="1" applyBorder="1" applyAlignment="1" applyProtection="1">
      <alignment horizontal="center" vertical="center" wrapText="1"/>
      <protection locked="0"/>
    </xf>
    <xf numFmtId="9" fontId="42" fillId="6" borderId="4" xfId="1"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42" fillId="0" borderId="1" xfId="0" applyFont="1" applyBorder="1" applyAlignment="1" applyProtection="1">
      <alignment horizontal="justify" vertical="center" wrapText="1"/>
      <protection locked="0"/>
    </xf>
    <xf numFmtId="14" fontId="42" fillId="0" borderId="1" xfId="0" applyNumberFormat="1" applyFont="1" applyBorder="1" applyAlignment="1" applyProtection="1">
      <alignment horizontal="center" vertical="center" wrapText="1"/>
      <protection locked="0"/>
    </xf>
    <xf numFmtId="9" fontId="48" fillId="0" borderId="9" xfId="1" applyFont="1" applyFill="1" applyBorder="1" applyAlignment="1" applyProtection="1">
      <alignment horizontal="center" vertical="center" wrapText="1"/>
    </xf>
    <xf numFmtId="9" fontId="48" fillId="0" borderId="1" xfId="1" applyFont="1" applyFill="1" applyBorder="1" applyAlignment="1" applyProtection="1">
      <alignment horizontal="center" vertical="center" wrapText="1"/>
    </xf>
    <xf numFmtId="0" fontId="45" fillId="7" borderId="17"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44" xfId="0" applyFont="1" applyFill="1" applyBorder="1" applyAlignment="1">
      <alignment horizontal="center" vertical="center" wrapText="1"/>
    </xf>
    <xf numFmtId="9" fontId="42" fillId="0" borderId="1" xfId="0" applyNumberFormat="1" applyFont="1" applyBorder="1" applyAlignment="1" applyProtection="1">
      <alignment horizontal="center" vertical="center" wrapText="1"/>
      <protection locked="0"/>
    </xf>
    <xf numFmtId="9" fontId="42" fillId="0" borderId="2" xfId="0" applyNumberFormat="1"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9" fontId="42" fillId="0" borderId="9" xfId="1"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9" fontId="42" fillId="0" borderId="36" xfId="0" applyNumberFormat="1"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0" fontId="44" fillId="8" borderId="13" xfId="0" applyFont="1" applyFill="1" applyBorder="1" applyAlignment="1" applyProtection="1">
      <alignment horizontal="center" vertical="center"/>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58" fillId="8" borderId="60" xfId="0" applyFont="1" applyFill="1" applyBorder="1" applyAlignment="1" applyProtection="1">
      <alignment horizontal="center" vertical="center"/>
      <protection locked="0"/>
    </xf>
    <xf numFmtId="0" fontId="58" fillId="8" borderId="57" xfId="0" applyFont="1" applyFill="1" applyBorder="1" applyAlignment="1" applyProtection="1">
      <alignment horizontal="center" vertical="center"/>
      <protection locked="0"/>
    </xf>
    <xf numFmtId="0" fontId="58" fillId="8" borderId="58" xfId="0" applyFont="1" applyFill="1" applyBorder="1" applyAlignment="1" applyProtection="1">
      <alignment horizontal="center" vertical="center"/>
      <protection locked="0"/>
    </xf>
    <xf numFmtId="9" fontId="48" fillId="0" borderId="14" xfId="1" applyFont="1" applyFill="1" applyBorder="1" applyAlignment="1" applyProtection="1">
      <alignment horizontal="center" vertical="center" wrapText="1"/>
    </xf>
    <xf numFmtId="9" fontId="42" fillId="0" borderId="1" xfId="1" applyFont="1" applyBorder="1" applyAlignment="1" applyProtection="1">
      <alignment horizontal="center" vertical="center" wrapText="1"/>
    </xf>
    <xf numFmtId="9" fontId="42" fillId="0" borderId="14" xfId="1" applyFont="1" applyBorder="1" applyAlignment="1" applyProtection="1">
      <alignment horizontal="center" vertical="center" wrapText="1"/>
    </xf>
    <xf numFmtId="0" fontId="57" fillId="8" borderId="56" xfId="0" applyFont="1" applyFill="1" applyBorder="1" applyAlignment="1" applyProtection="1">
      <alignment horizontal="center"/>
      <protection locked="0"/>
    </xf>
    <xf numFmtId="0" fontId="57" fillId="8" borderId="25" xfId="0" applyFont="1" applyFill="1" applyBorder="1" applyAlignment="1" applyProtection="1">
      <alignment horizontal="center"/>
      <protection locked="0"/>
    </xf>
    <xf numFmtId="0" fontId="57" fillId="8" borderId="24" xfId="0" applyFont="1" applyFill="1" applyBorder="1" applyAlignment="1" applyProtection="1">
      <alignment horizontal="center"/>
      <protection locked="0"/>
    </xf>
    <xf numFmtId="0" fontId="42" fillId="0" borderId="2"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70" xfId="0" applyFont="1" applyBorder="1" applyAlignment="1" applyProtection="1">
      <alignment horizontal="center" vertical="center" wrapText="1"/>
      <protection locked="0"/>
    </xf>
    <xf numFmtId="0" fontId="44" fillId="11" borderId="54" xfId="0" applyFont="1" applyFill="1" applyBorder="1" applyAlignment="1" applyProtection="1">
      <alignment horizontal="center" vertical="center"/>
      <protection locked="0"/>
    </xf>
    <xf numFmtId="0" fontId="44" fillId="11" borderId="26" xfId="0" applyFont="1" applyFill="1" applyBorder="1" applyAlignment="1" applyProtection="1">
      <alignment horizontal="center" vertical="center"/>
      <protection locked="0"/>
    </xf>
    <xf numFmtId="0" fontId="44" fillId="11" borderId="21" xfId="0" applyFont="1" applyFill="1" applyBorder="1" applyAlignment="1" applyProtection="1">
      <alignment horizontal="center" vertical="center"/>
      <protection locked="0"/>
    </xf>
    <xf numFmtId="0" fontId="49" fillId="8" borderId="33" xfId="0" applyFont="1" applyFill="1" applyBorder="1" applyAlignment="1" applyProtection="1">
      <alignment horizontal="left" vertical="center" wrapText="1"/>
      <protection locked="0"/>
    </xf>
    <xf numFmtId="0" fontId="49" fillId="8" borderId="41" xfId="0" applyFont="1" applyFill="1" applyBorder="1" applyAlignment="1" applyProtection="1">
      <alignment horizontal="left" vertical="center" wrapText="1"/>
      <protection locked="0"/>
    </xf>
    <xf numFmtId="0" fontId="49" fillId="8" borderId="34" xfId="0" applyFont="1" applyFill="1" applyBorder="1" applyAlignment="1" applyProtection="1">
      <alignment horizontal="left" vertical="center" wrapText="1"/>
      <protection locked="0"/>
    </xf>
    <xf numFmtId="9" fontId="42" fillId="0" borderId="14" xfId="1" applyFont="1" applyFill="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wrapText="1"/>
      <protection locked="0"/>
    </xf>
    <xf numFmtId="9" fontId="42" fillId="0" borderId="14" xfId="1" applyFont="1" applyBorder="1" applyAlignment="1" applyProtection="1">
      <alignment horizontal="center" vertical="center" wrapText="1"/>
      <protection locked="0"/>
    </xf>
    <xf numFmtId="0" fontId="44" fillId="7" borderId="13" xfId="0" applyFont="1" applyFill="1" applyBorder="1" applyAlignment="1" applyProtection="1">
      <alignment horizontal="center" vertical="center" wrapText="1"/>
      <protection locked="0"/>
    </xf>
    <xf numFmtId="0" fontId="42" fillId="0" borderId="14" xfId="0" applyFont="1" applyBorder="1" applyAlignment="1" applyProtection="1">
      <alignment horizontal="justify" vertical="center" wrapText="1"/>
      <protection locked="0"/>
    </xf>
    <xf numFmtId="9" fontId="42" fillId="6" borderId="2" xfId="1" applyFont="1" applyFill="1" applyBorder="1" applyAlignment="1" applyProtection="1">
      <alignment horizontal="center" vertical="center" wrapText="1"/>
      <protection locked="0"/>
    </xf>
    <xf numFmtId="9" fontId="42" fillId="6" borderId="70" xfId="1" applyFont="1" applyFill="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2" fontId="45" fillId="7" borderId="37"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44" fillId="7" borderId="8" xfId="0" applyFont="1" applyFill="1" applyBorder="1" applyAlignment="1" applyProtection="1">
      <alignment horizontal="center" vertical="center" wrapText="1"/>
      <protection locked="0"/>
    </xf>
    <xf numFmtId="0" fontId="42" fillId="0" borderId="9" xfId="0" applyFont="1" applyBorder="1" applyAlignment="1" applyProtection="1">
      <alignment horizontal="justify" vertical="center" wrapText="1"/>
      <protection locked="0"/>
    </xf>
    <xf numFmtId="14" fontId="42" fillId="0" borderId="9"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4" fillId="7" borderId="44" xfId="0" applyFont="1" applyFill="1" applyBorder="1" applyAlignment="1">
      <alignment horizontal="center" vertical="center"/>
    </xf>
    <xf numFmtId="0" fontId="45" fillId="7" borderId="59" xfId="0" applyFont="1" applyFill="1" applyBorder="1" applyAlignment="1">
      <alignment horizontal="center" vertical="center" wrapText="1"/>
    </xf>
    <xf numFmtId="9" fontId="42" fillId="0" borderId="9" xfId="1" applyFont="1" applyBorder="1" applyAlignment="1" applyProtection="1">
      <alignment horizontal="center" vertical="center" wrapText="1"/>
    </xf>
    <xf numFmtId="0" fontId="56" fillId="0" borderId="36"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9" fontId="42" fillId="0" borderId="4" xfId="1"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0" fontId="45" fillId="0" borderId="37" xfId="0" applyFont="1" applyBorder="1" applyAlignment="1">
      <alignment horizontal="center" vertical="center" wrapText="1"/>
    </xf>
    <xf numFmtId="9" fontId="41" fillId="0" borderId="0" xfId="1" applyFont="1" applyAlignment="1" applyProtection="1">
      <alignment horizontal="center" vertical="center"/>
      <protection locked="0"/>
    </xf>
    <xf numFmtId="9" fontId="13" fillId="0" borderId="0" xfId="1" applyFont="1" applyAlignment="1" applyProtection="1">
      <alignment horizontal="center" vertical="center"/>
      <protection locked="0"/>
    </xf>
    <xf numFmtId="9" fontId="42" fillId="0" borderId="23" xfId="1" applyFont="1" applyBorder="1" applyAlignment="1" applyProtection="1">
      <alignment horizontal="center" vertical="center" wrapText="1"/>
      <protection locked="0"/>
    </xf>
    <xf numFmtId="9" fontId="42" fillId="0" borderId="5" xfId="1" applyFont="1" applyBorder="1" applyAlignment="1" applyProtection="1">
      <alignment horizontal="center" vertical="center" wrapText="1"/>
      <protection locked="0"/>
    </xf>
    <xf numFmtId="9" fontId="42" fillId="0" borderId="8" xfId="0" applyNumberFormat="1"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9" fontId="42" fillId="0" borderId="72" xfId="1" applyFont="1" applyBorder="1" applyAlignment="1" applyProtection="1">
      <alignment horizontal="center" vertical="center" wrapText="1"/>
      <protection locked="0"/>
    </xf>
    <xf numFmtId="9" fontId="42" fillId="0" borderId="6" xfId="1" applyFont="1" applyBorder="1" applyAlignment="1" applyProtection="1">
      <alignment horizontal="center" vertical="center" wrapText="1"/>
      <protection locked="0"/>
    </xf>
    <xf numFmtId="0" fontId="45" fillId="7" borderId="33"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46" xfId="0" applyFont="1" applyFill="1" applyBorder="1" applyAlignment="1">
      <alignment horizontal="center" vertical="center" wrapText="1"/>
    </xf>
    <xf numFmtId="0" fontId="45" fillId="7" borderId="0" xfId="0" applyFont="1" applyFill="1" applyAlignment="1">
      <alignment horizontal="center" vertical="center" wrapText="1"/>
    </xf>
    <xf numFmtId="9" fontId="42" fillId="0" borderId="6" xfId="1" applyFont="1" applyFill="1" applyBorder="1" applyAlignment="1" applyProtection="1">
      <alignment horizontal="center" vertical="center" wrapText="1"/>
      <protection locked="0"/>
    </xf>
    <xf numFmtId="0" fontId="45" fillId="0" borderId="44" xfId="0" applyFont="1" applyBorder="1" applyAlignment="1">
      <alignment horizontal="center" vertical="center" wrapText="1"/>
    </xf>
    <xf numFmtId="9" fontId="42" fillId="0" borderId="11" xfId="0" applyNumberFormat="1"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9" fontId="42" fillId="0" borderId="22" xfId="1" applyFont="1" applyFill="1" applyBorder="1" applyAlignment="1" applyProtection="1">
      <alignment horizontal="center" vertical="center" wrapText="1"/>
      <protection locked="0"/>
    </xf>
    <xf numFmtId="14" fontId="47" fillId="0" borderId="26" xfId="0" applyNumberFormat="1" applyFont="1" applyBorder="1" applyAlignment="1" applyProtection="1">
      <alignment horizontal="center"/>
      <protection locked="0"/>
    </xf>
    <xf numFmtId="0" fontId="47" fillId="0" borderId="26" xfId="0" applyFont="1" applyBorder="1" applyAlignment="1" applyProtection="1">
      <alignment horizontal="center"/>
      <protection locked="0"/>
    </xf>
    <xf numFmtId="0" fontId="36" fillId="10" borderId="1"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5" fillId="1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3" fillId="0" borderId="1" xfId="0" applyFont="1" applyBorder="1" applyAlignment="1">
      <alignment horizontal="center"/>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0" xfId="0" applyFont="1" applyFill="1" applyAlignment="1">
      <alignment horizontal="center"/>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8" fillId="8" borderId="26" xfId="0" applyFont="1" applyFill="1" applyBorder="1" applyAlignment="1" applyProtection="1">
      <alignment horizontal="center"/>
      <protection locked="0"/>
    </xf>
    <xf numFmtId="0" fontId="13" fillId="8" borderId="1" xfId="0" applyFont="1" applyFill="1" applyBorder="1" applyAlignment="1">
      <alignment horizontal="center" vertical="center" wrapText="1"/>
    </xf>
  </cellXfs>
  <cellStyles count="12">
    <cellStyle name="Hipervínculo" xfId="9" builtinId="8" hidden="1"/>
    <cellStyle name="Hipervínculo" xfId="7" builtinId="8" hidden="1"/>
    <cellStyle name="Hipervínculo" xfId="3" builtinId="8" hidden="1"/>
    <cellStyle name="Hipervínculo" xfId="5" builtinId="8" hidden="1"/>
    <cellStyle name="Hipervínculo visitado" xfId="10" builtinId="9" hidden="1"/>
    <cellStyle name="Hipervínculo visitado" xfId="8" builtinId="9" hidden="1"/>
    <cellStyle name="Hipervínculo visitado" xfId="4" builtinId="9" hidden="1"/>
    <cellStyle name="Hipervínculo visitado" xfId="6" builtinId="9" hidden="1"/>
    <cellStyle name="Millares" xfId="11" builtinId="3"/>
    <cellStyle name="Normal" xfId="0" builtinId="0"/>
    <cellStyle name="Normal 2" xfId="2" xr:uid="{00000000-0005-0000-0000-000009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423EFF62-2841-4243-80B1-BEEBC1B93666}"/>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56" t="s">
        <v>0</v>
      </c>
      <c r="C2" s="256"/>
      <c r="D2" s="256"/>
      <c r="E2" s="256"/>
      <c r="F2" s="256"/>
      <c r="G2" s="256"/>
      <c r="H2" s="256"/>
      <c r="I2" s="256"/>
    </row>
    <row r="3" spans="1:9" x14ac:dyDescent="0.25">
      <c r="B3" s="272" t="s">
        <v>1</v>
      </c>
      <c r="C3" s="272"/>
      <c r="D3" s="272"/>
      <c r="E3" s="272"/>
      <c r="F3" s="272"/>
      <c r="G3" s="272"/>
      <c r="H3" s="272"/>
      <c r="I3" s="272"/>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66" t="s">
        <v>11</v>
      </c>
      <c r="D9" s="5" t="s">
        <v>12</v>
      </c>
      <c r="F9" s="7"/>
      <c r="I9" s="7"/>
    </row>
    <row r="10" spans="1:9" x14ac:dyDescent="0.25">
      <c r="C10" s="266"/>
      <c r="D10" s="5" t="s">
        <v>13</v>
      </c>
    </row>
    <row r="12" spans="1:9" x14ac:dyDescent="0.25">
      <c r="A12" s="267" t="s">
        <v>14</v>
      </c>
      <c r="B12" s="268"/>
      <c r="C12" s="268"/>
      <c r="D12" s="268"/>
      <c r="E12" s="268"/>
      <c r="F12" s="268"/>
      <c r="G12" s="268"/>
      <c r="H12" s="268"/>
      <c r="I12" s="269"/>
    </row>
    <row r="13" spans="1:9" x14ac:dyDescent="0.25">
      <c r="A13" s="267" t="s">
        <v>15</v>
      </c>
      <c r="B13" s="268"/>
      <c r="C13" s="268"/>
      <c r="D13" s="268"/>
      <c r="E13" s="268"/>
      <c r="F13" s="268"/>
      <c r="G13" s="268"/>
      <c r="H13" s="268"/>
      <c r="I13" s="269"/>
    </row>
    <row r="14" spans="1:9" x14ac:dyDescent="0.25">
      <c r="A14" s="273"/>
      <c r="B14" s="274"/>
      <c r="C14" s="274"/>
      <c r="D14" s="274"/>
      <c r="E14" s="274"/>
      <c r="F14" s="274"/>
      <c r="G14" s="275"/>
      <c r="H14" s="264" t="s">
        <v>16</v>
      </c>
      <c r="I14" s="265"/>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70" t="s">
        <v>26</v>
      </c>
      <c r="B16" s="271">
        <v>0.3</v>
      </c>
      <c r="C16" s="263" t="s">
        <v>27</v>
      </c>
      <c r="D16" s="9" t="s">
        <v>28</v>
      </c>
      <c r="E16" s="257">
        <v>4</v>
      </c>
      <c r="F16" s="257" t="s">
        <v>29</v>
      </c>
      <c r="G16" s="263" t="s">
        <v>30</v>
      </c>
      <c r="H16" s="257"/>
      <c r="I16" s="279"/>
    </row>
    <row r="17" spans="1:9" ht="56.25" customHeight="1" x14ac:dyDescent="0.25">
      <c r="A17" s="270"/>
      <c r="B17" s="270"/>
      <c r="C17" s="263"/>
      <c r="D17" s="10" t="s">
        <v>31</v>
      </c>
      <c r="E17" s="258"/>
      <c r="F17" s="258"/>
      <c r="G17" s="263"/>
      <c r="H17" s="258"/>
      <c r="I17" s="279"/>
    </row>
    <row r="18" spans="1:9" ht="25.5" customHeight="1" x14ac:dyDescent="0.25">
      <c r="A18" s="270"/>
      <c r="B18" s="270"/>
      <c r="C18" s="263"/>
      <c r="D18" s="10" t="s">
        <v>32</v>
      </c>
      <c r="E18" s="258"/>
      <c r="F18" s="258"/>
      <c r="G18" s="263"/>
      <c r="H18" s="258"/>
      <c r="I18" s="279"/>
    </row>
    <row r="19" spans="1:9" ht="49.5" customHeight="1" x14ac:dyDescent="0.25">
      <c r="A19" s="270"/>
      <c r="B19" s="270"/>
      <c r="C19" s="263"/>
      <c r="D19" s="10" t="s">
        <v>33</v>
      </c>
      <c r="E19" s="259"/>
      <c r="F19" s="259"/>
      <c r="G19" s="263"/>
      <c r="H19" s="259"/>
      <c r="I19" s="279"/>
    </row>
    <row r="20" spans="1:9" ht="82.5" customHeight="1" x14ac:dyDescent="0.25">
      <c r="A20" s="276" t="s">
        <v>34</v>
      </c>
      <c r="B20" s="260">
        <v>0.3</v>
      </c>
      <c r="C20" s="257" t="s">
        <v>35</v>
      </c>
      <c r="D20" s="10" t="s">
        <v>36</v>
      </c>
      <c r="E20" s="257">
        <v>20</v>
      </c>
      <c r="F20" s="257" t="s">
        <v>37</v>
      </c>
      <c r="G20" s="89" t="s">
        <v>38</v>
      </c>
      <c r="H20" s="257"/>
      <c r="I20" s="280"/>
    </row>
    <row r="21" spans="1:9" ht="68.25" customHeight="1" x14ac:dyDescent="0.25">
      <c r="A21" s="277"/>
      <c r="B21" s="261"/>
      <c r="C21" s="258"/>
      <c r="D21" s="10" t="s">
        <v>39</v>
      </c>
      <c r="E21" s="258"/>
      <c r="F21" s="258"/>
      <c r="G21" s="89" t="s">
        <v>40</v>
      </c>
      <c r="H21" s="258"/>
      <c r="I21" s="281"/>
    </row>
    <row r="22" spans="1:9" ht="66" customHeight="1" x14ac:dyDescent="0.25">
      <c r="A22" s="278"/>
      <c r="B22" s="262"/>
      <c r="C22" s="259"/>
      <c r="D22" s="10" t="s">
        <v>41</v>
      </c>
      <c r="E22" s="259"/>
      <c r="F22" s="259"/>
      <c r="G22" s="89" t="s">
        <v>42</v>
      </c>
      <c r="H22" s="259"/>
      <c r="I22" s="282"/>
    </row>
    <row r="23" spans="1:9" ht="97.5" customHeight="1" x14ac:dyDescent="0.25">
      <c r="A23" s="276" t="s">
        <v>43</v>
      </c>
      <c r="B23" s="260">
        <v>0.4</v>
      </c>
      <c r="C23" s="257" t="s">
        <v>44</v>
      </c>
      <c r="D23" s="10" t="s">
        <v>45</v>
      </c>
      <c r="E23" s="257">
        <v>15</v>
      </c>
      <c r="F23" s="257" t="s">
        <v>29</v>
      </c>
      <c r="G23" s="257" t="s">
        <v>42</v>
      </c>
      <c r="H23" s="257"/>
      <c r="I23" s="280"/>
    </row>
    <row r="24" spans="1:9" ht="55.5" customHeight="1" x14ac:dyDescent="0.25">
      <c r="A24" s="277"/>
      <c r="B24" s="261"/>
      <c r="C24" s="258"/>
      <c r="D24" s="10" t="s">
        <v>46</v>
      </c>
      <c r="E24" s="258"/>
      <c r="F24" s="258"/>
      <c r="G24" s="258"/>
      <c r="H24" s="258"/>
      <c r="I24" s="281"/>
    </row>
    <row r="25" spans="1:9" ht="55.5" customHeight="1" x14ac:dyDescent="0.25">
      <c r="A25" s="278"/>
      <c r="B25" s="262"/>
      <c r="C25" s="259"/>
      <c r="D25" s="10" t="s">
        <v>47</v>
      </c>
      <c r="E25" s="259"/>
      <c r="F25" s="259"/>
      <c r="G25" s="259"/>
      <c r="H25" s="259"/>
      <c r="I25" s="282"/>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85"/>
      <c r="D28" s="286"/>
      <c r="E28" s="94"/>
      <c r="F28" s="286"/>
      <c r="G28" s="288"/>
      <c r="H28" s="21"/>
    </row>
    <row r="29" spans="1:9" ht="15.75" thickBot="1" x14ac:dyDescent="0.3">
      <c r="A29" s="12"/>
      <c r="C29" s="283" t="s">
        <v>49</v>
      </c>
      <c r="D29" s="284"/>
      <c r="E29" s="93"/>
      <c r="F29" s="284" t="s">
        <v>50</v>
      </c>
      <c r="G29" s="287"/>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0"/>
  <sheetViews>
    <sheetView view="pageBreakPreview" topLeftCell="A18" zoomScale="50" zoomScaleNormal="50" zoomScaleSheetLayoutView="50" zoomScalePageLayoutView="50" workbookViewId="0">
      <selection activeCell="D27" sqref="D27:E27"/>
    </sheetView>
  </sheetViews>
  <sheetFormatPr baseColWidth="10" defaultColWidth="10.85546875" defaultRowHeight="18.75" x14ac:dyDescent="0.3"/>
  <cols>
    <col min="1" max="1" width="4.28515625" style="133" customWidth="1"/>
    <col min="2" max="2" width="13" style="157" bestFit="1" customWidth="1"/>
    <col min="3" max="3" width="41.42578125" style="133" customWidth="1"/>
    <col min="4" max="4" width="41.7109375" style="133" customWidth="1"/>
    <col min="5" max="5" width="28.85546875" style="133" customWidth="1"/>
    <col min="6" max="6" width="29.7109375" style="133" customWidth="1"/>
    <col min="7" max="7" width="63.7109375" style="133" customWidth="1"/>
    <col min="8" max="9" width="32" style="133" customWidth="1"/>
    <col min="10" max="15" width="41.140625" style="133" customWidth="1"/>
    <col min="16" max="16" width="38.85546875" style="133" customWidth="1"/>
    <col min="17" max="17" width="33.140625" style="158" customWidth="1"/>
    <col min="18" max="18" width="36.42578125" style="133" customWidth="1"/>
    <col min="19" max="19" width="63.5703125" style="133" customWidth="1"/>
    <col min="20" max="21" width="19.42578125" style="224" bestFit="1" customWidth="1"/>
    <col min="22" max="22" width="17.7109375" style="226" customWidth="1"/>
    <col min="23" max="25" width="67.28515625" style="133" customWidth="1"/>
    <col min="26" max="26" width="3.7109375" style="133" customWidth="1"/>
    <col min="27" max="16384" width="10.85546875" style="133"/>
  </cols>
  <sheetData>
    <row r="1" spans="1:28" ht="132" customHeight="1" thickBot="1" x14ac:dyDescent="0.5">
      <c r="A1" s="128"/>
      <c r="B1" s="129"/>
      <c r="C1" s="130"/>
      <c r="D1" s="130"/>
      <c r="E1" s="130"/>
      <c r="F1" s="481"/>
      <c r="G1" s="131"/>
      <c r="H1" s="483"/>
      <c r="I1" s="130"/>
      <c r="J1" s="130"/>
      <c r="K1" s="130"/>
      <c r="L1" s="130"/>
      <c r="M1" s="130"/>
      <c r="N1" s="130"/>
      <c r="O1" s="130"/>
      <c r="P1" s="130"/>
      <c r="Q1" s="132"/>
      <c r="R1" s="130"/>
      <c r="S1" s="130"/>
      <c r="T1" s="222"/>
      <c r="U1" s="222"/>
      <c r="V1" s="225"/>
      <c r="W1" s="204"/>
      <c r="X1" s="204"/>
      <c r="Y1" s="204"/>
      <c r="Z1" s="128"/>
      <c r="AA1" s="128"/>
      <c r="AB1" s="128"/>
    </row>
    <row r="2" spans="1:28" ht="7.5" hidden="1" customHeight="1" thickBot="1" x14ac:dyDescent="0.3">
      <c r="A2" s="128"/>
      <c r="B2" s="129"/>
      <c r="C2" s="130"/>
      <c r="D2" s="130"/>
      <c r="E2" s="130"/>
      <c r="F2" s="482"/>
      <c r="G2" s="134"/>
      <c r="H2" s="483"/>
      <c r="I2" s="130"/>
      <c r="J2" s="130"/>
      <c r="K2" s="130"/>
      <c r="L2" s="130"/>
      <c r="M2" s="130"/>
      <c r="N2" s="130"/>
      <c r="O2" s="130"/>
      <c r="P2" s="130"/>
      <c r="Q2" s="132"/>
      <c r="R2" s="130"/>
      <c r="S2" s="130"/>
      <c r="T2" s="223"/>
      <c r="U2" s="223"/>
      <c r="W2" s="130"/>
      <c r="X2" s="130"/>
      <c r="Y2" s="130"/>
      <c r="Z2" s="128"/>
      <c r="AA2" s="128"/>
      <c r="AB2" s="128"/>
    </row>
    <row r="3" spans="1:28" ht="27" hidden="1" thickBot="1" x14ac:dyDescent="0.3">
      <c r="A3" s="128"/>
      <c r="B3" s="129"/>
      <c r="C3" s="130"/>
      <c r="D3" s="130"/>
      <c r="E3" s="130"/>
      <c r="F3" s="130"/>
      <c r="G3" s="130"/>
      <c r="H3" s="130"/>
      <c r="I3" s="130"/>
      <c r="J3" s="130"/>
      <c r="K3" s="130"/>
      <c r="L3" s="130"/>
      <c r="M3" s="130"/>
      <c r="N3" s="130"/>
      <c r="O3" s="130"/>
      <c r="P3" s="130"/>
      <c r="Q3" s="132"/>
      <c r="R3" s="130"/>
      <c r="S3" s="130"/>
      <c r="T3" s="223"/>
      <c r="U3" s="223"/>
      <c r="W3" s="130"/>
      <c r="X3" s="130"/>
      <c r="Y3" s="130"/>
      <c r="Z3" s="128"/>
      <c r="AA3" s="128"/>
      <c r="AB3" s="128"/>
    </row>
    <row r="4" spans="1:28" ht="64.5" customHeight="1" thickBot="1" x14ac:dyDescent="0.3">
      <c r="A4" s="128"/>
      <c r="B4" s="484" t="s">
        <v>176</v>
      </c>
      <c r="C4" s="485"/>
      <c r="D4" s="485"/>
      <c r="E4" s="485"/>
      <c r="F4" s="485"/>
      <c r="G4" s="485"/>
      <c r="H4" s="485"/>
      <c r="I4" s="485"/>
      <c r="J4" s="485"/>
      <c r="K4" s="485"/>
      <c r="L4" s="485"/>
      <c r="M4" s="485"/>
      <c r="N4" s="485"/>
      <c r="O4" s="485"/>
      <c r="P4" s="485"/>
      <c r="Q4" s="485"/>
      <c r="R4" s="485"/>
      <c r="S4" s="486"/>
      <c r="T4" s="223"/>
      <c r="U4" s="223"/>
      <c r="W4" s="217"/>
      <c r="X4" s="217"/>
      <c r="Y4" s="217"/>
      <c r="Z4" s="128"/>
      <c r="AA4" s="128"/>
      <c r="AB4" s="128"/>
    </row>
    <row r="5" spans="1:28" ht="35.25" customHeight="1" thickBot="1" x14ac:dyDescent="0.3">
      <c r="A5" s="128"/>
      <c r="B5" s="487" t="s">
        <v>177</v>
      </c>
      <c r="C5" s="488"/>
      <c r="D5" s="488"/>
      <c r="E5" s="488"/>
      <c r="F5" s="488"/>
      <c r="G5" s="488"/>
      <c r="H5" s="489"/>
      <c r="I5" s="135"/>
      <c r="J5" s="135"/>
      <c r="K5" s="488"/>
      <c r="L5" s="488"/>
      <c r="M5" s="488"/>
      <c r="N5" s="488"/>
      <c r="O5" s="489"/>
      <c r="P5" s="487" t="s">
        <v>178</v>
      </c>
      <c r="Q5" s="490"/>
      <c r="R5" s="490"/>
      <c r="S5" s="491"/>
      <c r="T5" s="223"/>
      <c r="U5" s="223"/>
      <c r="W5" s="218"/>
      <c r="X5" s="218"/>
      <c r="Y5" s="218"/>
      <c r="Z5" s="128"/>
      <c r="AA5" s="128"/>
      <c r="AB5" s="128"/>
    </row>
    <row r="6" spans="1:28" s="136" customFormat="1" ht="56.25" customHeight="1" thickBot="1" x14ac:dyDescent="0.5">
      <c r="A6" s="128"/>
      <c r="B6" s="471" t="s">
        <v>17</v>
      </c>
      <c r="C6" s="426" t="s">
        <v>179</v>
      </c>
      <c r="D6" s="425" t="s">
        <v>180</v>
      </c>
      <c r="E6" s="425" t="s">
        <v>181</v>
      </c>
      <c r="F6" s="425" t="s">
        <v>182</v>
      </c>
      <c r="G6" s="425" t="s">
        <v>61</v>
      </c>
      <c r="H6" s="401" t="s">
        <v>183</v>
      </c>
      <c r="I6" s="402"/>
      <c r="J6" s="422" t="s">
        <v>184</v>
      </c>
      <c r="K6" s="423"/>
      <c r="L6" s="423"/>
      <c r="M6" s="423"/>
      <c r="N6" s="423"/>
      <c r="O6" s="424"/>
      <c r="P6" s="425" t="s">
        <v>185</v>
      </c>
      <c r="Q6" s="466" t="s">
        <v>186</v>
      </c>
      <c r="R6" s="425" t="s">
        <v>79</v>
      </c>
      <c r="S6" s="425"/>
      <c r="T6" s="223"/>
      <c r="U6" s="223"/>
      <c r="V6" s="227"/>
      <c r="W6" s="216"/>
      <c r="X6" s="216"/>
      <c r="Y6" s="216"/>
      <c r="Z6" s="128"/>
      <c r="AA6" s="128"/>
      <c r="AB6" s="128"/>
    </row>
    <row r="7" spans="1:28" s="137" customFormat="1" ht="129" customHeight="1" thickBot="1" x14ac:dyDescent="0.5">
      <c r="A7" s="128"/>
      <c r="B7" s="472"/>
      <c r="C7" s="473"/>
      <c r="D7" s="426"/>
      <c r="E7" s="426"/>
      <c r="F7" s="426"/>
      <c r="G7" s="426"/>
      <c r="H7" s="189" t="s">
        <v>187</v>
      </c>
      <c r="I7" s="190" t="s">
        <v>188</v>
      </c>
      <c r="J7" s="171" t="s">
        <v>189</v>
      </c>
      <c r="K7" s="171" t="s">
        <v>190</v>
      </c>
      <c r="L7" s="171" t="s">
        <v>191</v>
      </c>
      <c r="M7" s="193" t="s">
        <v>192</v>
      </c>
      <c r="N7" s="171" t="s">
        <v>193</v>
      </c>
      <c r="O7" s="171" t="s">
        <v>194</v>
      </c>
      <c r="P7" s="426"/>
      <c r="Q7" s="467"/>
      <c r="R7" s="175" t="s">
        <v>195</v>
      </c>
      <c r="S7" s="175" t="s">
        <v>120</v>
      </c>
      <c r="T7" s="223"/>
      <c r="U7" s="223"/>
      <c r="V7" s="228"/>
      <c r="W7" s="219" t="s">
        <v>309</v>
      </c>
      <c r="X7" s="219" t="s">
        <v>309</v>
      </c>
      <c r="Y7" s="219"/>
      <c r="Z7" s="128"/>
      <c r="AA7" s="128"/>
      <c r="AB7" s="128"/>
    </row>
    <row r="8" spans="1:28" ht="124.5" customHeight="1" x14ac:dyDescent="0.25">
      <c r="A8" s="128"/>
      <c r="B8" s="468">
        <v>1</v>
      </c>
      <c r="C8" s="469" t="s">
        <v>196</v>
      </c>
      <c r="D8" s="469" t="s">
        <v>197</v>
      </c>
      <c r="E8" s="435">
        <v>8700</v>
      </c>
      <c r="F8" s="470" t="s">
        <v>198</v>
      </c>
      <c r="G8" s="167" t="s">
        <v>199</v>
      </c>
      <c r="H8" s="412">
        <v>0.4</v>
      </c>
      <c r="I8" s="414">
        <v>0.29199999999999998</v>
      </c>
      <c r="J8" s="412">
        <v>0.2</v>
      </c>
      <c r="K8" s="434">
        <f>(AVERAGE(I8:I12)*H8)/H8</f>
        <v>0.29199999999999998</v>
      </c>
      <c r="L8" s="435"/>
      <c r="M8" s="414">
        <f>100%-I8</f>
        <v>0.70799999999999996</v>
      </c>
      <c r="N8" s="432">
        <v>0.8</v>
      </c>
      <c r="O8" s="478">
        <f>IFERROR((AVERAGE(M8:M12)*H8)/H8,0)</f>
        <v>0.70799999999999996</v>
      </c>
      <c r="P8" s="420">
        <f>IF(SUM(K8,O8)&gt;100%,"NO PERMITIDO",SUM(K8,O8))</f>
        <v>1</v>
      </c>
      <c r="Q8" s="474">
        <f>H8*P8/100%</f>
        <v>0.4</v>
      </c>
      <c r="R8" s="475" t="s">
        <v>200</v>
      </c>
      <c r="S8" s="246" t="s">
        <v>312</v>
      </c>
      <c r="T8" s="232">
        <v>5036</v>
      </c>
      <c r="U8" s="233">
        <v>6092</v>
      </c>
      <c r="V8" s="234">
        <f>+T8/U8</f>
        <v>0.82665791201575833</v>
      </c>
      <c r="W8" s="394">
        <f>SUM(T8:T12)</f>
        <v>6671</v>
      </c>
      <c r="X8" s="394">
        <f>SUM(U8:U12)</f>
        <v>7914</v>
      </c>
      <c r="Y8" s="230"/>
      <c r="Z8" s="128"/>
      <c r="AA8" s="128"/>
      <c r="AB8" s="128"/>
    </row>
    <row r="9" spans="1:28" ht="124.5" customHeight="1" x14ac:dyDescent="0.25">
      <c r="A9" s="128"/>
      <c r="B9" s="417"/>
      <c r="C9" s="418"/>
      <c r="D9" s="418"/>
      <c r="E9" s="413"/>
      <c r="F9" s="413"/>
      <c r="G9" s="179" t="s">
        <v>201</v>
      </c>
      <c r="H9" s="413"/>
      <c r="I9" s="415"/>
      <c r="J9" s="413"/>
      <c r="K9" s="429"/>
      <c r="L9" s="413"/>
      <c r="M9" s="415"/>
      <c r="N9" s="433"/>
      <c r="O9" s="479"/>
      <c r="P9" s="421"/>
      <c r="Q9" s="443"/>
      <c r="R9" s="476"/>
      <c r="S9" s="247" t="s">
        <v>311</v>
      </c>
      <c r="T9" s="235">
        <v>480</v>
      </c>
      <c r="U9" s="236">
        <v>642</v>
      </c>
      <c r="V9" s="237">
        <f t="shared" ref="V9:V19" si="0">+T9/U9</f>
        <v>0.74766355140186913</v>
      </c>
      <c r="W9" s="395"/>
      <c r="X9" s="395"/>
      <c r="Y9" s="230"/>
      <c r="Z9" s="128"/>
      <c r="AA9" s="128"/>
      <c r="AB9" s="128"/>
    </row>
    <row r="10" spans="1:28" ht="124.5" customHeight="1" x14ac:dyDescent="0.25">
      <c r="A10" s="128"/>
      <c r="B10" s="417"/>
      <c r="C10" s="418"/>
      <c r="D10" s="418"/>
      <c r="E10" s="413"/>
      <c r="F10" s="413"/>
      <c r="G10" s="179" t="s">
        <v>202</v>
      </c>
      <c r="H10" s="413"/>
      <c r="I10" s="415"/>
      <c r="J10" s="413"/>
      <c r="K10" s="429"/>
      <c r="L10" s="413"/>
      <c r="M10" s="415"/>
      <c r="N10" s="433"/>
      <c r="O10" s="479"/>
      <c r="P10" s="421"/>
      <c r="Q10" s="443"/>
      <c r="R10" s="476"/>
      <c r="S10" s="247" t="s">
        <v>313</v>
      </c>
      <c r="T10" s="235">
        <v>500</v>
      </c>
      <c r="U10" s="236">
        <v>500</v>
      </c>
      <c r="V10" s="237">
        <f t="shared" si="0"/>
        <v>1</v>
      </c>
      <c r="W10" s="395"/>
      <c r="X10" s="395"/>
      <c r="Y10" s="230"/>
      <c r="Z10" s="128"/>
      <c r="AA10" s="128"/>
      <c r="AB10" s="128"/>
    </row>
    <row r="11" spans="1:28" ht="124.5" customHeight="1" x14ac:dyDescent="0.25">
      <c r="A11" s="128"/>
      <c r="B11" s="417"/>
      <c r="C11" s="418"/>
      <c r="D11" s="418"/>
      <c r="E11" s="413"/>
      <c r="F11" s="413"/>
      <c r="G11" s="179" t="s">
        <v>203</v>
      </c>
      <c r="H11" s="413"/>
      <c r="I11" s="415"/>
      <c r="J11" s="413"/>
      <c r="K11" s="429"/>
      <c r="L11" s="413"/>
      <c r="M11" s="415"/>
      <c r="N11" s="433"/>
      <c r="O11" s="479"/>
      <c r="P11" s="421"/>
      <c r="Q11" s="443"/>
      <c r="R11" s="476"/>
      <c r="S11" s="247" t="s">
        <v>314</v>
      </c>
      <c r="T11" s="235">
        <v>55</v>
      </c>
      <c r="U11" s="236">
        <v>57</v>
      </c>
      <c r="V11" s="237">
        <f t="shared" si="0"/>
        <v>0.96491228070175439</v>
      </c>
      <c r="W11" s="395"/>
      <c r="X11" s="395"/>
      <c r="Y11" s="230"/>
      <c r="Z11" s="128"/>
      <c r="AA11" s="128"/>
      <c r="AB11" s="128"/>
    </row>
    <row r="12" spans="1:28" ht="124.5" customHeight="1" thickBot="1" x14ac:dyDescent="0.3">
      <c r="A12" s="128"/>
      <c r="B12" s="417"/>
      <c r="C12" s="418"/>
      <c r="D12" s="418"/>
      <c r="E12" s="413"/>
      <c r="F12" s="413"/>
      <c r="G12" s="179" t="s">
        <v>204</v>
      </c>
      <c r="H12" s="413"/>
      <c r="I12" s="416"/>
      <c r="J12" s="413"/>
      <c r="K12" s="430"/>
      <c r="L12" s="413"/>
      <c r="M12" s="416"/>
      <c r="N12" s="433"/>
      <c r="O12" s="480"/>
      <c r="P12" s="421"/>
      <c r="Q12" s="443"/>
      <c r="R12" s="477"/>
      <c r="S12" s="247" t="s">
        <v>315</v>
      </c>
      <c r="T12" s="238">
        <v>600</v>
      </c>
      <c r="U12" s="239">
        <v>623</v>
      </c>
      <c r="V12" s="240">
        <f t="shared" si="0"/>
        <v>0.96308186195826651</v>
      </c>
      <c r="W12" s="396"/>
      <c r="X12" s="396"/>
      <c r="Y12" s="230"/>
      <c r="Z12" s="128"/>
      <c r="AA12" s="128"/>
      <c r="AB12" s="128"/>
    </row>
    <row r="13" spans="1:28" ht="71.25" customHeight="1" x14ac:dyDescent="0.25">
      <c r="A13" s="128"/>
      <c r="B13" s="417">
        <v>2</v>
      </c>
      <c r="C13" s="418" t="s">
        <v>196</v>
      </c>
      <c r="D13" s="418" t="s">
        <v>205</v>
      </c>
      <c r="E13" s="413">
        <v>156</v>
      </c>
      <c r="F13" s="419" t="s">
        <v>198</v>
      </c>
      <c r="G13" s="170" t="s">
        <v>206</v>
      </c>
      <c r="H13" s="411">
        <v>0.3</v>
      </c>
      <c r="I13" s="463">
        <v>0.54500000000000004</v>
      </c>
      <c r="J13" s="427">
        <v>0.3</v>
      </c>
      <c r="K13" s="428">
        <f>(AVERAGE(I13:I16)*H13)/H13</f>
        <v>0.54500000000000004</v>
      </c>
      <c r="L13" s="431"/>
      <c r="M13" s="463">
        <f>100%-I13</f>
        <v>0.45499999999999996</v>
      </c>
      <c r="N13" s="411">
        <v>0.7</v>
      </c>
      <c r="O13" s="433">
        <f>IFERROR((AVERAGE(M13:M16)*H13)/H13,0)</f>
        <v>0.45499999999999996</v>
      </c>
      <c r="P13" s="421">
        <f>IF(SUM(K13,O13)&gt;100%,"NO PERMITIDO",SUM(K13,O13))</f>
        <v>1</v>
      </c>
      <c r="Q13" s="443">
        <f>H13*P13/100%</f>
        <v>0.3</v>
      </c>
      <c r="R13" s="448" t="s">
        <v>207</v>
      </c>
      <c r="S13" s="221" t="s">
        <v>316</v>
      </c>
      <c r="T13" s="223">
        <v>8</v>
      </c>
      <c r="U13" s="223">
        <v>8</v>
      </c>
      <c r="V13" s="229">
        <f t="shared" si="0"/>
        <v>1</v>
      </c>
      <c r="W13" s="397">
        <f>SUM(T13:T16)</f>
        <v>157</v>
      </c>
      <c r="X13" s="397">
        <f>SUM(U13:U16)</f>
        <v>157</v>
      </c>
      <c r="Y13" s="231"/>
      <c r="Z13" s="128"/>
      <c r="AA13" s="128"/>
      <c r="AB13" s="128"/>
    </row>
    <row r="14" spans="1:28" ht="71.25" customHeight="1" x14ac:dyDescent="0.25">
      <c r="A14" s="128"/>
      <c r="B14" s="417"/>
      <c r="C14" s="418"/>
      <c r="D14" s="418"/>
      <c r="E14" s="413"/>
      <c r="F14" s="419"/>
      <c r="G14" s="170" t="s">
        <v>208</v>
      </c>
      <c r="H14" s="411"/>
      <c r="I14" s="415"/>
      <c r="J14" s="413"/>
      <c r="K14" s="429"/>
      <c r="L14" s="431"/>
      <c r="M14" s="415"/>
      <c r="N14" s="411"/>
      <c r="O14" s="433"/>
      <c r="P14" s="421"/>
      <c r="Q14" s="443"/>
      <c r="R14" s="449"/>
      <c r="S14" s="221" t="s">
        <v>317</v>
      </c>
      <c r="T14" s="223">
        <v>13</v>
      </c>
      <c r="U14" s="223">
        <v>13</v>
      </c>
      <c r="V14" s="229">
        <f t="shared" si="0"/>
        <v>1</v>
      </c>
      <c r="W14" s="398"/>
      <c r="X14" s="398"/>
      <c r="Y14" s="231"/>
      <c r="Z14" s="128"/>
      <c r="AA14" s="128"/>
      <c r="AB14" s="128"/>
    </row>
    <row r="15" spans="1:28" ht="71.25" customHeight="1" x14ac:dyDescent="0.25">
      <c r="A15" s="128"/>
      <c r="B15" s="417"/>
      <c r="C15" s="418"/>
      <c r="D15" s="418"/>
      <c r="E15" s="413"/>
      <c r="F15" s="419"/>
      <c r="G15" s="170" t="s">
        <v>209</v>
      </c>
      <c r="H15" s="411"/>
      <c r="I15" s="415"/>
      <c r="J15" s="413"/>
      <c r="K15" s="429"/>
      <c r="L15" s="431"/>
      <c r="M15" s="415"/>
      <c r="N15" s="411"/>
      <c r="O15" s="433"/>
      <c r="P15" s="421"/>
      <c r="Q15" s="443"/>
      <c r="R15" s="449"/>
      <c r="S15" s="221" t="s">
        <v>318</v>
      </c>
      <c r="T15" s="223">
        <v>4</v>
      </c>
      <c r="U15" s="223">
        <v>4</v>
      </c>
      <c r="V15" s="229">
        <f t="shared" si="0"/>
        <v>1</v>
      </c>
      <c r="W15" s="398"/>
      <c r="X15" s="398"/>
      <c r="Y15" s="231"/>
      <c r="Z15" s="128"/>
      <c r="AA15" s="128"/>
      <c r="AB15" s="128"/>
    </row>
    <row r="16" spans="1:28" ht="71.25" customHeight="1" thickBot="1" x14ac:dyDescent="0.3">
      <c r="A16" s="128"/>
      <c r="B16" s="417"/>
      <c r="C16" s="418"/>
      <c r="D16" s="418"/>
      <c r="E16" s="413"/>
      <c r="F16" s="419"/>
      <c r="G16" s="170" t="s">
        <v>210</v>
      </c>
      <c r="H16" s="411"/>
      <c r="I16" s="416"/>
      <c r="J16" s="413"/>
      <c r="K16" s="430"/>
      <c r="L16" s="431"/>
      <c r="M16" s="416"/>
      <c r="N16" s="411"/>
      <c r="O16" s="433"/>
      <c r="P16" s="421"/>
      <c r="Q16" s="443"/>
      <c r="R16" s="465"/>
      <c r="S16" s="221" t="s">
        <v>319</v>
      </c>
      <c r="T16" s="223">
        <v>132</v>
      </c>
      <c r="U16" s="223">
        <v>132</v>
      </c>
      <c r="V16" s="229">
        <f t="shared" si="0"/>
        <v>1</v>
      </c>
      <c r="W16" s="398"/>
      <c r="X16" s="398"/>
      <c r="Y16" s="231"/>
      <c r="Z16" s="128"/>
      <c r="AA16" s="128"/>
      <c r="AB16" s="128"/>
    </row>
    <row r="17" spans="1:28" ht="97.5" customHeight="1" x14ac:dyDescent="0.25">
      <c r="A17" s="128"/>
      <c r="B17" s="417">
        <v>3</v>
      </c>
      <c r="C17" s="418" t="s">
        <v>196</v>
      </c>
      <c r="D17" s="418" t="s">
        <v>211</v>
      </c>
      <c r="E17" s="413">
        <v>72</v>
      </c>
      <c r="F17" s="419" t="s">
        <v>198</v>
      </c>
      <c r="G17" s="170" t="s">
        <v>212</v>
      </c>
      <c r="H17" s="411">
        <v>0.3</v>
      </c>
      <c r="I17" s="463">
        <v>0.222</v>
      </c>
      <c r="J17" s="427">
        <v>0.3</v>
      </c>
      <c r="K17" s="428">
        <f>(AVERAGE(I17:I19)*H17)/H17</f>
        <v>0.22199999999999998</v>
      </c>
      <c r="L17" s="431"/>
      <c r="M17" s="463">
        <f>100%-I17</f>
        <v>0.77800000000000002</v>
      </c>
      <c r="N17" s="411">
        <v>0.7</v>
      </c>
      <c r="O17" s="433">
        <f>IFERROR((AVERAGE(M17:M19)*H17)/H17,0)</f>
        <v>0.77800000000000002</v>
      </c>
      <c r="P17" s="421">
        <f>IF(SUM(K17,O17)&gt;100%,"NO PERMITIDO",SUM(K17,O17))</f>
        <v>1</v>
      </c>
      <c r="Q17" s="443">
        <f>H17*P17/100%</f>
        <v>0.3</v>
      </c>
      <c r="R17" s="448" t="s">
        <v>213</v>
      </c>
      <c r="S17" s="221" t="s">
        <v>320</v>
      </c>
      <c r="T17" s="232">
        <v>45</v>
      </c>
      <c r="U17" s="233">
        <v>46</v>
      </c>
      <c r="V17" s="234">
        <f t="shared" si="0"/>
        <v>0.97826086956521741</v>
      </c>
      <c r="W17" s="399">
        <f>SUM(T17:T19)</f>
        <v>72</v>
      </c>
      <c r="X17" s="399">
        <f>SUM(U17:U19)</f>
        <v>74</v>
      </c>
      <c r="Y17" s="231"/>
      <c r="Z17" s="128"/>
      <c r="AA17" s="128"/>
      <c r="AB17" s="128"/>
    </row>
    <row r="18" spans="1:28" ht="97.5" customHeight="1" x14ac:dyDescent="0.25">
      <c r="A18" s="128"/>
      <c r="B18" s="417"/>
      <c r="C18" s="418"/>
      <c r="D18" s="418"/>
      <c r="E18" s="413"/>
      <c r="F18" s="413"/>
      <c r="G18" s="170" t="s">
        <v>214</v>
      </c>
      <c r="H18" s="411"/>
      <c r="I18" s="415"/>
      <c r="J18" s="413"/>
      <c r="K18" s="429"/>
      <c r="L18" s="431"/>
      <c r="M18" s="415"/>
      <c r="N18" s="411"/>
      <c r="O18" s="433"/>
      <c r="P18" s="421"/>
      <c r="Q18" s="443"/>
      <c r="R18" s="449"/>
      <c r="S18" s="221" t="s">
        <v>321</v>
      </c>
      <c r="T18" s="235">
        <v>11</v>
      </c>
      <c r="U18" s="236">
        <v>11</v>
      </c>
      <c r="V18" s="237">
        <f t="shared" si="0"/>
        <v>1</v>
      </c>
      <c r="W18" s="398"/>
      <c r="X18" s="398"/>
      <c r="Y18" s="231"/>
      <c r="Z18" s="128"/>
      <c r="AA18" s="128"/>
      <c r="AB18" s="128"/>
    </row>
    <row r="19" spans="1:28" ht="97.5" customHeight="1" thickBot="1" x14ac:dyDescent="0.3">
      <c r="A19" s="128"/>
      <c r="B19" s="461"/>
      <c r="C19" s="462"/>
      <c r="D19" s="462"/>
      <c r="E19" s="458"/>
      <c r="F19" s="458"/>
      <c r="G19" s="180" t="s">
        <v>215</v>
      </c>
      <c r="H19" s="457"/>
      <c r="I19" s="464"/>
      <c r="J19" s="458"/>
      <c r="K19" s="429"/>
      <c r="L19" s="459"/>
      <c r="M19" s="464"/>
      <c r="N19" s="457"/>
      <c r="O19" s="460"/>
      <c r="P19" s="442"/>
      <c r="Q19" s="444"/>
      <c r="R19" s="450"/>
      <c r="S19" s="248" t="s">
        <v>322</v>
      </c>
      <c r="T19" s="238">
        <v>16</v>
      </c>
      <c r="U19" s="239">
        <v>17</v>
      </c>
      <c r="V19" s="240">
        <f t="shared" si="0"/>
        <v>0.94117647058823528</v>
      </c>
      <c r="W19" s="400"/>
      <c r="X19" s="400"/>
      <c r="Y19" s="231"/>
      <c r="Z19" s="128"/>
      <c r="AA19" s="128"/>
      <c r="AB19" s="128"/>
    </row>
    <row r="20" spans="1:28" ht="27" customHeight="1" thickBot="1" x14ac:dyDescent="0.3">
      <c r="A20" s="128"/>
      <c r="B20" s="451" t="s">
        <v>48</v>
      </c>
      <c r="C20" s="452"/>
      <c r="D20" s="452"/>
      <c r="E20" s="452"/>
      <c r="F20" s="452"/>
      <c r="G20" s="453"/>
      <c r="H20" s="176">
        <f>IF(SUM(H8:H19)&gt;100%,"supera el 100%",SUM(H8:H19))</f>
        <v>1</v>
      </c>
      <c r="I20" s="177"/>
      <c r="J20" s="177"/>
      <c r="K20" s="194">
        <f>AVERAGE(K8:K19)</f>
        <v>0.35299999999999998</v>
      </c>
      <c r="L20" s="178"/>
      <c r="M20" s="183"/>
      <c r="N20" s="178"/>
      <c r="O20" s="176">
        <f>AVERAGE(O8:O19)</f>
        <v>0.64699999999999991</v>
      </c>
      <c r="P20" s="178"/>
      <c r="Q20" s="207">
        <f>SUM(Q8:Q19)</f>
        <v>1</v>
      </c>
      <c r="R20" s="147"/>
      <c r="S20" s="147"/>
      <c r="T20" s="223"/>
      <c r="U20" s="223"/>
      <c r="W20" s="147"/>
      <c r="X20" s="147"/>
      <c r="Y20" s="147"/>
      <c r="Z20" s="128"/>
      <c r="AA20" s="128"/>
      <c r="AB20" s="128"/>
    </row>
    <row r="21" spans="1:28" ht="27" customHeight="1" thickBot="1" x14ac:dyDescent="0.3">
      <c r="A21" s="128"/>
      <c r="B21" s="454" t="s">
        <v>216</v>
      </c>
      <c r="C21" s="455"/>
      <c r="D21" s="455"/>
      <c r="E21" s="455"/>
      <c r="F21" s="455"/>
      <c r="G21" s="455"/>
      <c r="H21" s="455"/>
      <c r="I21" s="455"/>
      <c r="J21" s="455"/>
      <c r="K21" s="455"/>
      <c r="L21" s="455"/>
      <c r="M21" s="455"/>
      <c r="N21" s="455"/>
      <c r="O21" s="455"/>
      <c r="P21" s="456"/>
      <c r="Q21" s="147"/>
      <c r="R21" s="147"/>
      <c r="S21" s="148"/>
      <c r="T21" s="223"/>
      <c r="U21" s="223"/>
      <c r="W21" s="147"/>
      <c r="X21" s="147"/>
      <c r="Y21" s="147"/>
      <c r="Z21" s="128"/>
      <c r="AA21" s="128"/>
      <c r="AB21" s="128"/>
    </row>
    <row r="22" spans="1:28" ht="249" customHeight="1" thickBot="1" x14ac:dyDescent="0.3">
      <c r="A22" s="128"/>
      <c r="B22" s="184"/>
      <c r="C22" s="185" t="s">
        <v>217</v>
      </c>
      <c r="D22" s="185" t="s">
        <v>218</v>
      </c>
      <c r="E22" s="185" t="s">
        <v>219</v>
      </c>
      <c r="F22" s="186" t="s">
        <v>198</v>
      </c>
      <c r="G22" s="185" t="s">
        <v>220</v>
      </c>
      <c r="H22" s="188">
        <v>0.05</v>
      </c>
      <c r="I22" s="195">
        <v>1</v>
      </c>
      <c r="J22" s="188">
        <v>0.2</v>
      </c>
      <c r="K22" s="191">
        <f>(AVERAGE(I22)*H22)</f>
        <v>0.05</v>
      </c>
      <c r="L22" s="187"/>
      <c r="M22" s="191">
        <f>IF((I22)&lt;=0%,"0%",SUM(100%-I22))</f>
        <v>0</v>
      </c>
      <c r="N22" s="188">
        <v>0.8</v>
      </c>
      <c r="O22" s="191">
        <f>IFERROR((AVERAGE(M22)*H22),0)</f>
        <v>0</v>
      </c>
      <c r="P22" s="188">
        <f>IF(SUM(K22,O22)&gt;100%,"NO PERMITIDO",SUM(K22,O22))</f>
        <v>0.05</v>
      </c>
      <c r="Q22" s="188">
        <f>+K22+O22</f>
        <v>0.05</v>
      </c>
      <c r="R22" s="255" t="s">
        <v>221</v>
      </c>
      <c r="S22" s="255" t="s">
        <v>222</v>
      </c>
      <c r="T22" s="223"/>
      <c r="U22" s="223"/>
      <c r="W22" s="220"/>
      <c r="X22" s="220"/>
      <c r="Y22" s="220"/>
      <c r="Z22" s="128"/>
      <c r="AA22" s="128"/>
      <c r="AB22" s="128"/>
    </row>
    <row r="23" spans="1:28" ht="27" customHeight="1" thickBot="1" x14ac:dyDescent="0.3">
      <c r="A23" s="128"/>
      <c r="B23" s="403" t="s">
        <v>48</v>
      </c>
      <c r="C23" s="404"/>
      <c r="D23" s="404"/>
      <c r="E23" s="404"/>
      <c r="F23" s="404"/>
      <c r="G23" s="405"/>
      <c r="H23" s="181">
        <f>SUM(H20,H22)</f>
        <v>1.05</v>
      </c>
      <c r="I23" s="182"/>
      <c r="J23" s="182"/>
      <c r="K23" s="192">
        <f>SUM(K20,K22)</f>
        <v>0.40299999999999997</v>
      </c>
      <c r="L23" s="183"/>
      <c r="M23" s="183"/>
      <c r="N23" s="183"/>
      <c r="O23" s="192">
        <f>SUM(O20,O22)</f>
        <v>0.64699999999999991</v>
      </c>
      <c r="P23" s="183"/>
      <c r="Q23" s="181">
        <f>SUM(Q20,Q22)</f>
        <v>1.05</v>
      </c>
      <c r="R23" s="147"/>
      <c r="S23" s="147"/>
      <c r="T23" s="223"/>
      <c r="U23" s="223"/>
      <c r="W23" s="147"/>
      <c r="X23" s="147"/>
      <c r="Y23" s="147"/>
      <c r="Z23" s="128"/>
      <c r="AA23" s="128"/>
      <c r="AB23" s="128"/>
    </row>
    <row r="24" spans="1:28" ht="27" customHeight="1" x14ac:dyDescent="0.25">
      <c r="A24" s="128"/>
      <c r="B24" s="139"/>
      <c r="C24" s="140"/>
      <c r="D24" s="140"/>
      <c r="E24" s="140"/>
      <c r="F24" s="138"/>
      <c r="G24" s="138"/>
      <c r="H24" s="138"/>
      <c r="I24" s="138"/>
      <c r="J24" s="138"/>
      <c r="K24" s="138"/>
      <c r="L24" s="138"/>
      <c r="M24" s="138"/>
      <c r="N24" s="138"/>
      <c r="O24" s="138"/>
      <c r="P24" s="138"/>
      <c r="Q24" s="138"/>
      <c r="R24" s="147"/>
      <c r="S24" s="147"/>
      <c r="T24" s="223"/>
      <c r="U24" s="223"/>
      <c r="W24" s="147"/>
      <c r="X24" s="147"/>
      <c r="Y24" s="147"/>
      <c r="Z24" s="128"/>
      <c r="AA24" s="128"/>
      <c r="AB24" s="128"/>
    </row>
    <row r="25" spans="1:28" ht="29.25" customHeight="1" thickBot="1" x14ac:dyDescent="0.3">
      <c r="A25" s="128"/>
      <c r="B25" s="141"/>
      <c r="C25" s="142"/>
      <c r="D25" s="143"/>
      <c r="E25" s="143"/>
      <c r="F25" s="142"/>
      <c r="G25" s="142"/>
      <c r="H25" s="143"/>
      <c r="I25" s="143"/>
      <c r="J25" s="143"/>
      <c r="K25" s="143"/>
      <c r="L25" s="143"/>
      <c r="M25" s="143"/>
      <c r="N25" s="143"/>
      <c r="O25" s="143"/>
      <c r="P25" s="143"/>
      <c r="Q25" s="144"/>
      <c r="R25" s="147"/>
      <c r="S25" s="147"/>
      <c r="T25" s="223"/>
      <c r="U25" s="223"/>
      <c r="W25" s="147"/>
      <c r="X25" s="147"/>
      <c r="Y25" s="147"/>
      <c r="Z25" s="128"/>
      <c r="AA25" s="128"/>
      <c r="AB25" s="128"/>
    </row>
    <row r="26" spans="1:28" ht="48.75" customHeight="1" x14ac:dyDescent="0.35">
      <c r="A26" s="128"/>
      <c r="B26" s="141"/>
      <c r="C26" s="145" t="s">
        <v>223</v>
      </c>
      <c r="D26" s="406">
        <v>44949</v>
      </c>
      <c r="E26" s="407"/>
      <c r="F26" s="143"/>
      <c r="G26" s="408" t="s">
        <v>310</v>
      </c>
      <c r="H26" s="409"/>
      <c r="I26" s="409"/>
      <c r="J26" s="410"/>
      <c r="K26" s="130"/>
      <c r="L26" s="445" t="s">
        <v>224</v>
      </c>
      <c r="M26" s="446"/>
      <c r="N26" s="446"/>
      <c r="O26" s="446"/>
      <c r="P26" s="447"/>
      <c r="Q26" s="146"/>
      <c r="R26" s="147"/>
      <c r="S26" s="148"/>
      <c r="T26" s="223"/>
      <c r="U26" s="223"/>
      <c r="W26" s="147"/>
      <c r="X26" s="147"/>
      <c r="Y26" s="147"/>
      <c r="Z26" s="128"/>
      <c r="AA26" s="128"/>
      <c r="AB26" s="128"/>
    </row>
    <row r="27" spans="1:28" ht="48" customHeight="1" thickBot="1" x14ac:dyDescent="0.35">
      <c r="A27" s="128"/>
      <c r="B27" s="141"/>
      <c r="C27" s="145" t="s">
        <v>225</v>
      </c>
      <c r="D27" s="407" t="s">
        <v>308</v>
      </c>
      <c r="E27" s="407"/>
      <c r="F27" s="143"/>
      <c r="G27" s="436" t="s">
        <v>226</v>
      </c>
      <c r="H27" s="437"/>
      <c r="I27" s="437"/>
      <c r="J27" s="438"/>
      <c r="K27" s="130"/>
      <c r="L27" s="439" t="s">
        <v>227</v>
      </c>
      <c r="M27" s="440"/>
      <c r="N27" s="440"/>
      <c r="O27" s="440"/>
      <c r="P27" s="441"/>
      <c r="Q27" s="149"/>
      <c r="R27" s="150"/>
      <c r="S27" s="151"/>
      <c r="T27" s="223"/>
      <c r="U27" s="223"/>
      <c r="W27" s="150"/>
      <c r="X27" s="150"/>
      <c r="Y27" s="150"/>
      <c r="Z27" s="128"/>
      <c r="AA27" s="128"/>
      <c r="AB27" s="128"/>
    </row>
    <row r="28" spans="1:28" ht="27" thickBot="1" x14ac:dyDescent="0.3">
      <c r="A28" s="128"/>
      <c r="B28" s="152"/>
      <c r="C28" s="153"/>
      <c r="D28" s="154"/>
      <c r="E28" s="154"/>
      <c r="F28" s="154"/>
      <c r="G28" s="154"/>
      <c r="H28" s="154"/>
      <c r="I28" s="154"/>
      <c r="J28" s="154"/>
      <c r="K28" s="154"/>
      <c r="L28" s="154"/>
      <c r="M28" s="154"/>
      <c r="N28" s="154"/>
      <c r="O28" s="154"/>
      <c r="P28" s="154"/>
      <c r="Q28" s="155"/>
      <c r="R28" s="154"/>
      <c r="S28" s="156"/>
      <c r="T28" s="223"/>
      <c r="U28" s="223"/>
      <c r="W28" s="143"/>
      <c r="X28" s="143"/>
      <c r="Y28" s="143"/>
      <c r="Z28" s="128"/>
      <c r="AA28" s="128"/>
      <c r="AB28" s="128"/>
    </row>
    <row r="29" spans="1:28" ht="26.25" x14ac:dyDescent="0.25">
      <c r="A29" s="128"/>
      <c r="B29" s="128"/>
      <c r="C29" s="128"/>
      <c r="D29" s="128"/>
      <c r="E29" s="128"/>
      <c r="F29" s="128"/>
      <c r="G29" s="128"/>
      <c r="H29" s="128"/>
      <c r="I29" s="128"/>
      <c r="J29" s="128"/>
      <c r="K29" s="128"/>
      <c r="L29" s="128"/>
      <c r="M29" s="128"/>
      <c r="N29" s="128"/>
      <c r="O29" s="128"/>
      <c r="P29" s="128"/>
      <c r="Q29" s="128"/>
      <c r="R29" s="128"/>
      <c r="S29" s="128"/>
      <c r="T29" s="223"/>
      <c r="U29" s="223"/>
      <c r="W29" s="128"/>
      <c r="X29" s="128"/>
      <c r="Y29" s="128"/>
      <c r="Z29" s="128"/>
      <c r="AA29" s="128"/>
      <c r="AB29" s="128"/>
    </row>
    <row r="30" spans="1:28" ht="26.25" x14ac:dyDescent="0.25">
      <c r="A30" s="128"/>
      <c r="B30" s="128"/>
      <c r="C30" s="128"/>
      <c r="D30" s="128"/>
      <c r="E30" s="128"/>
      <c r="F30" s="128"/>
      <c r="G30" s="128"/>
      <c r="H30" s="128"/>
      <c r="I30" s="128"/>
      <c r="J30" s="128"/>
      <c r="K30" s="128"/>
      <c r="L30" s="128"/>
      <c r="M30" s="128"/>
      <c r="N30" s="128"/>
      <c r="O30" s="128"/>
      <c r="P30" s="128"/>
      <c r="Q30" s="128"/>
      <c r="R30" s="128"/>
      <c r="S30" s="128"/>
      <c r="T30" s="223"/>
      <c r="U30" s="223"/>
      <c r="W30" s="128"/>
      <c r="X30" s="128"/>
      <c r="Y30" s="128"/>
      <c r="Z30" s="128"/>
      <c r="AA30" s="128"/>
      <c r="AB30" s="128"/>
    </row>
  </sheetData>
  <mergeCells count="80">
    <mergeCell ref="F1:F2"/>
    <mergeCell ref="H1:H2"/>
    <mergeCell ref="B4:S4"/>
    <mergeCell ref="B5:H5"/>
    <mergeCell ref="K5:O5"/>
    <mergeCell ref="P5:S5"/>
    <mergeCell ref="Q6:Q7"/>
    <mergeCell ref="R6:S6"/>
    <mergeCell ref="B8:B12"/>
    <mergeCell ref="C8:C12"/>
    <mergeCell ref="D8:D12"/>
    <mergeCell ref="E8:E12"/>
    <mergeCell ref="F8:F12"/>
    <mergeCell ref="B6:B7"/>
    <mergeCell ref="C6:C7"/>
    <mergeCell ref="D6:D7"/>
    <mergeCell ref="E6:E7"/>
    <mergeCell ref="F6:F7"/>
    <mergeCell ref="G6:G7"/>
    <mergeCell ref="Q8:Q12"/>
    <mergeCell ref="R8:R12"/>
    <mergeCell ref="O8:O12"/>
    <mergeCell ref="Q13:Q16"/>
    <mergeCell ref="R13:R16"/>
    <mergeCell ref="O13:O16"/>
    <mergeCell ref="I13:I16"/>
    <mergeCell ref="P13:P16"/>
    <mergeCell ref="M13:M16"/>
    <mergeCell ref="R17:R19"/>
    <mergeCell ref="B20:G20"/>
    <mergeCell ref="B21:P21"/>
    <mergeCell ref="H17:H19"/>
    <mergeCell ref="J17:J19"/>
    <mergeCell ref="K17:K19"/>
    <mergeCell ref="L17:L19"/>
    <mergeCell ref="N17:N19"/>
    <mergeCell ref="O17:O19"/>
    <mergeCell ref="B17:B19"/>
    <mergeCell ref="C17:C19"/>
    <mergeCell ref="D17:D19"/>
    <mergeCell ref="E17:E19"/>
    <mergeCell ref="F17:F19"/>
    <mergeCell ref="I17:I19"/>
    <mergeCell ref="M17:M19"/>
    <mergeCell ref="D27:E27"/>
    <mergeCell ref="G27:J27"/>
    <mergeCell ref="L27:P27"/>
    <mergeCell ref="P17:P19"/>
    <mergeCell ref="Q17:Q19"/>
    <mergeCell ref="L26:P26"/>
    <mergeCell ref="P8:P12"/>
    <mergeCell ref="J6:O6"/>
    <mergeCell ref="P6:P7"/>
    <mergeCell ref="J13:J16"/>
    <mergeCell ref="K13:K16"/>
    <mergeCell ref="L13:L16"/>
    <mergeCell ref="N13:N16"/>
    <mergeCell ref="N8:N12"/>
    <mergeCell ref="J8:J12"/>
    <mergeCell ref="K8:K12"/>
    <mergeCell ref="L8:L12"/>
    <mergeCell ref="M8:M12"/>
    <mergeCell ref="H6:I6"/>
    <mergeCell ref="B23:G23"/>
    <mergeCell ref="D26:E26"/>
    <mergeCell ref="G26:J26"/>
    <mergeCell ref="H13:H16"/>
    <mergeCell ref="H8:H12"/>
    <mergeCell ref="I8:I12"/>
    <mergeCell ref="B13:B16"/>
    <mergeCell ref="C13:C16"/>
    <mergeCell ref="D13:D16"/>
    <mergeCell ref="E13:E16"/>
    <mergeCell ref="F13:F16"/>
    <mergeCell ref="W8:W12"/>
    <mergeCell ref="X8:X12"/>
    <mergeCell ref="W13:W16"/>
    <mergeCell ref="X13:X16"/>
    <mergeCell ref="W17:W19"/>
    <mergeCell ref="X17:X19"/>
  </mergeCells>
  <conditionalFormatting sqref="P8 P13 P17">
    <cfRule type="cellIs" dxfId="0" priority="1" operator="greaterThan">
      <formula>100</formula>
    </cfRule>
  </conditionalFormatting>
  <dataValidations count="1">
    <dataValidation allowBlank="1" showInputMessage="1" showErrorMessage="1" errorTitle="error" error="solo datos númericos" sqref="H8:H19" xr:uid="{00000000-0002-0000-0900-000000000000}"/>
  </dataValidations>
  <printOptions horizontalCentered="1" verticalCentered="1"/>
  <pageMargins left="0.35433070866141736" right="0.31496062992125984" top="0.35433070866141736" bottom="0.39370078740157483" header="0.31496062992125984" footer="0.31496062992125984"/>
  <pageSetup paperSize="171" scale="26" orientation="landscape" r:id="rId1"/>
  <rowBreaks count="1" manualBreakCount="1">
    <brk id="28" max="17" man="1"/>
  </rowBreaks>
  <colBreaks count="1" manualBreakCount="1">
    <brk id="25" max="40"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0"/>
  <sheetViews>
    <sheetView view="pageBreakPreview" topLeftCell="J20" zoomScale="50" zoomScaleNormal="50" zoomScaleSheetLayoutView="50" zoomScalePageLayoutView="50" workbookViewId="0">
      <selection activeCell="H32" sqref="H32"/>
    </sheetView>
  </sheetViews>
  <sheetFormatPr baseColWidth="10" defaultColWidth="10.85546875" defaultRowHeight="18.75" x14ac:dyDescent="0.3"/>
  <cols>
    <col min="1" max="1" width="4.28515625" style="133" customWidth="1"/>
    <col min="2" max="2" width="13" style="157" bestFit="1" customWidth="1"/>
    <col min="3" max="3" width="41.42578125" style="133" customWidth="1"/>
    <col min="4" max="4" width="41.7109375" style="133" customWidth="1"/>
    <col min="5" max="5" width="28.85546875" style="133" customWidth="1"/>
    <col min="6" max="6" width="29.7109375" style="133" customWidth="1"/>
    <col min="7" max="7" width="63.7109375" style="133" customWidth="1"/>
    <col min="8" max="8" width="20.140625" style="133" customWidth="1"/>
    <col min="9" max="9" width="21.85546875" style="133" hidden="1" customWidth="1"/>
    <col min="10" max="11" width="41.140625" style="133" customWidth="1"/>
    <col min="12" max="13" width="36.140625" style="133" customWidth="1"/>
    <col min="14" max="14" width="41.140625" style="133" customWidth="1"/>
    <col min="15" max="15" width="34.5703125" style="133" customWidth="1"/>
    <col min="16" max="16" width="22" style="158" customWidth="1"/>
    <col min="17" max="17" width="36.42578125" style="133" customWidth="1"/>
    <col min="18" max="18" width="67.28515625" style="133" customWidth="1"/>
    <col min="19" max="16384" width="10.85546875" style="133"/>
  </cols>
  <sheetData>
    <row r="1" spans="1:18" s="206" customFormat="1" ht="132" customHeight="1" thickBot="1" x14ac:dyDescent="0.3">
      <c r="A1" s="202"/>
      <c r="B1" s="203"/>
      <c r="C1" s="204"/>
      <c r="D1" s="204"/>
      <c r="E1" s="204"/>
      <c r="F1" s="493"/>
      <c r="G1" s="201"/>
      <c r="H1" s="493"/>
      <c r="I1" s="204"/>
      <c r="J1" s="493"/>
      <c r="K1" s="493"/>
      <c r="L1" s="204"/>
      <c r="M1" s="204"/>
      <c r="N1" s="204"/>
      <c r="O1" s="204"/>
      <c r="P1" s="205"/>
      <c r="Q1" s="204"/>
      <c r="R1" s="204"/>
    </row>
    <row r="2" spans="1:18" ht="7.5" hidden="1" customHeight="1" thickBot="1" x14ac:dyDescent="0.3">
      <c r="A2" s="128"/>
      <c r="B2" s="129"/>
      <c r="C2" s="130"/>
      <c r="D2" s="130"/>
      <c r="E2" s="130"/>
      <c r="F2" s="494"/>
      <c r="G2" s="134"/>
      <c r="H2" s="494"/>
      <c r="I2" s="130"/>
      <c r="J2" s="494"/>
      <c r="K2" s="494"/>
      <c r="L2" s="130"/>
      <c r="M2" s="130"/>
      <c r="N2" s="130"/>
      <c r="O2" s="130"/>
      <c r="P2" s="132"/>
      <c r="Q2" s="130"/>
      <c r="R2" s="130"/>
    </row>
    <row r="3" spans="1:18" ht="27" hidden="1" customHeight="1" thickBot="1" x14ac:dyDescent="0.3">
      <c r="A3" s="128"/>
      <c r="B3" s="129"/>
      <c r="C3" s="130"/>
      <c r="D3" s="130"/>
      <c r="E3" s="130"/>
      <c r="F3" s="130"/>
      <c r="G3" s="130"/>
      <c r="H3" s="130"/>
      <c r="I3" s="130"/>
      <c r="J3" s="130"/>
      <c r="K3" s="130"/>
      <c r="L3" s="130"/>
      <c r="M3" s="130"/>
      <c r="N3" s="130"/>
      <c r="O3" s="130"/>
      <c r="P3" s="132"/>
      <c r="Q3" s="130"/>
      <c r="R3" s="130"/>
    </row>
    <row r="4" spans="1:18" ht="64.5" customHeight="1" thickBot="1" x14ac:dyDescent="0.3">
      <c r="A4" s="128"/>
      <c r="B4" s="484" t="s">
        <v>176</v>
      </c>
      <c r="C4" s="485"/>
      <c r="D4" s="485"/>
      <c r="E4" s="485"/>
      <c r="F4" s="485"/>
      <c r="G4" s="485"/>
      <c r="H4" s="485"/>
      <c r="I4" s="485"/>
      <c r="J4" s="485"/>
      <c r="K4" s="485"/>
      <c r="L4" s="485"/>
      <c r="M4" s="485"/>
      <c r="N4" s="485"/>
      <c r="O4" s="485"/>
      <c r="P4" s="485"/>
      <c r="Q4" s="485"/>
      <c r="R4" s="486"/>
    </row>
    <row r="5" spans="1:18" ht="35.25" customHeight="1" thickBot="1" x14ac:dyDescent="0.3">
      <c r="A5" s="128"/>
      <c r="B5" s="487" t="s">
        <v>177</v>
      </c>
      <c r="C5" s="488"/>
      <c r="D5" s="488"/>
      <c r="E5" s="488"/>
      <c r="F5" s="488"/>
      <c r="G5" s="488"/>
      <c r="H5" s="489"/>
      <c r="I5" s="135"/>
      <c r="J5" s="135"/>
      <c r="K5" s="488"/>
      <c r="L5" s="488"/>
      <c r="M5" s="488"/>
      <c r="N5" s="489"/>
      <c r="O5" s="487" t="s">
        <v>178</v>
      </c>
      <c r="P5" s="490"/>
      <c r="Q5" s="490"/>
      <c r="R5" s="491"/>
    </row>
    <row r="6" spans="1:18" s="136" customFormat="1" ht="56.25" customHeight="1" thickBot="1" x14ac:dyDescent="0.5">
      <c r="A6" s="128"/>
      <c r="B6" s="471" t="s">
        <v>17</v>
      </c>
      <c r="C6" s="426" t="s">
        <v>179</v>
      </c>
      <c r="D6" s="425" t="s">
        <v>180</v>
      </c>
      <c r="E6" s="492" t="s">
        <v>181</v>
      </c>
      <c r="F6" s="425" t="s">
        <v>182</v>
      </c>
      <c r="G6" s="425" t="s">
        <v>61</v>
      </c>
      <c r="H6" s="503" t="s">
        <v>183</v>
      </c>
      <c r="I6" s="504"/>
      <c r="J6" s="422" t="s">
        <v>184</v>
      </c>
      <c r="K6" s="423"/>
      <c r="L6" s="423"/>
      <c r="M6" s="423"/>
      <c r="N6" s="424"/>
      <c r="O6" s="425" t="s">
        <v>185</v>
      </c>
      <c r="P6" s="466" t="s">
        <v>186</v>
      </c>
      <c r="Q6" s="492" t="s">
        <v>79</v>
      </c>
      <c r="R6" s="492"/>
    </row>
    <row r="7" spans="1:18" s="137" customFormat="1" ht="129" customHeight="1" thickBot="1" x14ac:dyDescent="0.5">
      <c r="A7" s="128"/>
      <c r="B7" s="472"/>
      <c r="C7" s="473"/>
      <c r="D7" s="426"/>
      <c r="E7" s="508"/>
      <c r="F7" s="426"/>
      <c r="G7" s="426"/>
      <c r="H7" s="505"/>
      <c r="I7" s="506"/>
      <c r="J7" s="171" t="s">
        <v>189</v>
      </c>
      <c r="K7" s="171" t="s">
        <v>190</v>
      </c>
      <c r="L7" s="171" t="s">
        <v>191</v>
      </c>
      <c r="M7" s="198" t="s">
        <v>193</v>
      </c>
      <c r="N7" s="171" t="s">
        <v>194</v>
      </c>
      <c r="O7" s="426"/>
      <c r="P7" s="467"/>
      <c r="Q7" s="245" t="s">
        <v>195</v>
      </c>
      <c r="R7" s="245" t="s">
        <v>120</v>
      </c>
    </row>
    <row r="8" spans="1:18" ht="92.25" customHeight="1" x14ac:dyDescent="0.25">
      <c r="A8" s="128"/>
      <c r="B8" s="468">
        <v>1</v>
      </c>
      <c r="C8" s="469" t="s">
        <v>196</v>
      </c>
      <c r="D8" s="469" t="s">
        <v>197</v>
      </c>
      <c r="E8" s="435">
        <v>6671</v>
      </c>
      <c r="F8" s="470" t="s">
        <v>198</v>
      </c>
      <c r="G8" s="167" t="s">
        <v>199</v>
      </c>
      <c r="H8" s="412">
        <v>0.4</v>
      </c>
      <c r="I8" s="495"/>
      <c r="J8" s="497">
        <v>0.2</v>
      </c>
      <c r="K8" s="412">
        <f>+'OAP-OLCC'!K8</f>
        <v>0.29199999999999998</v>
      </c>
      <c r="L8" s="499"/>
      <c r="M8" s="501">
        <v>0.8</v>
      </c>
      <c r="N8" s="432">
        <f>+'OAP-OLCC'!O8</f>
        <v>0.70799999999999996</v>
      </c>
      <c r="O8" s="432">
        <f>+'OAP-OLCC'!P8</f>
        <v>1</v>
      </c>
      <c r="P8" s="432">
        <f>+'OAP-OLCC'!Q8</f>
        <v>0.4</v>
      </c>
      <c r="Q8" s="475" t="s">
        <v>200</v>
      </c>
      <c r="R8" s="246" t="s">
        <v>312</v>
      </c>
    </row>
    <row r="9" spans="1:18" ht="109.5" customHeight="1" x14ac:dyDescent="0.25">
      <c r="A9" s="128"/>
      <c r="B9" s="417"/>
      <c r="C9" s="418"/>
      <c r="D9" s="418"/>
      <c r="E9" s="413"/>
      <c r="F9" s="413"/>
      <c r="G9" s="179" t="s">
        <v>201</v>
      </c>
      <c r="H9" s="413"/>
      <c r="I9" s="496"/>
      <c r="J9" s="498"/>
      <c r="K9" s="427"/>
      <c r="L9" s="500"/>
      <c r="M9" s="502"/>
      <c r="N9" s="433"/>
      <c r="O9" s="433"/>
      <c r="P9" s="433"/>
      <c r="Q9" s="476"/>
      <c r="R9" s="247" t="s">
        <v>311</v>
      </c>
    </row>
    <row r="10" spans="1:18" ht="98.25" customHeight="1" x14ac:dyDescent="0.25">
      <c r="A10" s="128"/>
      <c r="B10" s="417"/>
      <c r="C10" s="418"/>
      <c r="D10" s="418"/>
      <c r="E10" s="413"/>
      <c r="F10" s="413"/>
      <c r="G10" s="179" t="s">
        <v>202</v>
      </c>
      <c r="H10" s="413"/>
      <c r="I10" s="199"/>
      <c r="J10" s="498"/>
      <c r="K10" s="427"/>
      <c r="L10" s="500"/>
      <c r="M10" s="502"/>
      <c r="N10" s="433"/>
      <c r="O10" s="433"/>
      <c r="P10" s="433"/>
      <c r="Q10" s="476"/>
      <c r="R10" s="247" t="s">
        <v>313</v>
      </c>
    </row>
    <row r="11" spans="1:18" ht="96" customHeight="1" x14ac:dyDescent="0.25">
      <c r="A11" s="128"/>
      <c r="B11" s="417"/>
      <c r="C11" s="418"/>
      <c r="D11" s="418"/>
      <c r="E11" s="413"/>
      <c r="F11" s="413"/>
      <c r="G11" s="179" t="s">
        <v>228</v>
      </c>
      <c r="H11" s="413"/>
      <c r="I11" s="199"/>
      <c r="J11" s="498"/>
      <c r="K11" s="427"/>
      <c r="L11" s="500"/>
      <c r="M11" s="502"/>
      <c r="N11" s="433"/>
      <c r="O11" s="433"/>
      <c r="P11" s="433"/>
      <c r="Q11" s="476"/>
      <c r="R11" s="247" t="s">
        <v>314</v>
      </c>
    </row>
    <row r="12" spans="1:18" ht="132" customHeight="1" x14ac:dyDescent="0.25">
      <c r="A12" s="128"/>
      <c r="B12" s="417"/>
      <c r="C12" s="418"/>
      <c r="D12" s="418"/>
      <c r="E12" s="413"/>
      <c r="F12" s="413"/>
      <c r="G12" s="179" t="s">
        <v>204</v>
      </c>
      <c r="H12" s="413"/>
      <c r="I12" s="199"/>
      <c r="J12" s="498"/>
      <c r="K12" s="427"/>
      <c r="L12" s="500"/>
      <c r="M12" s="502"/>
      <c r="N12" s="433"/>
      <c r="O12" s="433"/>
      <c r="P12" s="433"/>
      <c r="Q12" s="477"/>
      <c r="R12" s="247" t="s">
        <v>315</v>
      </c>
    </row>
    <row r="13" spans="1:18" ht="63" customHeight="1" x14ac:dyDescent="0.25">
      <c r="A13" s="128"/>
      <c r="B13" s="417">
        <v>2</v>
      </c>
      <c r="C13" s="418" t="s">
        <v>196</v>
      </c>
      <c r="D13" s="418" t="s">
        <v>205</v>
      </c>
      <c r="E13" s="413">
        <v>157</v>
      </c>
      <c r="F13" s="419" t="s">
        <v>198</v>
      </c>
      <c r="G13" s="170" t="s">
        <v>206</v>
      </c>
      <c r="H13" s="411">
        <v>0.3</v>
      </c>
      <c r="I13" s="199"/>
      <c r="J13" s="509">
        <v>0.3</v>
      </c>
      <c r="K13" s="411">
        <f>+'OAP-OLCC'!K13</f>
        <v>0.54500000000000004</v>
      </c>
      <c r="L13" s="511"/>
      <c r="M13" s="507">
        <v>0.7</v>
      </c>
      <c r="N13" s="433">
        <f>+'OAP-OLCC'!O13</f>
        <v>0.45499999999999996</v>
      </c>
      <c r="O13" s="433">
        <f>+'OAP-OLCC'!P13</f>
        <v>1</v>
      </c>
      <c r="P13" s="433">
        <f>+'OAP-OLCC'!Q13</f>
        <v>0.3</v>
      </c>
      <c r="Q13" s="448" t="s">
        <v>207</v>
      </c>
      <c r="R13" s="221" t="s">
        <v>316</v>
      </c>
    </row>
    <row r="14" spans="1:18" ht="63" customHeight="1" x14ac:dyDescent="0.25">
      <c r="A14" s="128"/>
      <c r="B14" s="417"/>
      <c r="C14" s="418"/>
      <c r="D14" s="418"/>
      <c r="E14" s="413"/>
      <c r="F14" s="419"/>
      <c r="G14" s="170" t="s">
        <v>208</v>
      </c>
      <c r="H14" s="411"/>
      <c r="I14" s="199"/>
      <c r="J14" s="498"/>
      <c r="K14" s="411"/>
      <c r="L14" s="511"/>
      <c r="M14" s="507"/>
      <c r="N14" s="433"/>
      <c r="O14" s="433"/>
      <c r="P14" s="433"/>
      <c r="Q14" s="449"/>
      <c r="R14" s="221" t="s">
        <v>317</v>
      </c>
    </row>
    <row r="15" spans="1:18" ht="90.75" customHeight="1" x14ac:dyDescent="0.25">
      <c r="A15" s="128"/>
      <c r="B15" s="417"/>
      <c r="C15" s="418"/>
      <c r="D15" s="418"/>
      <c r="E15" s="413"/>
      <c r="F15" s="419"/>
      <c r="G15" s="170" t="s">
        <v>209</v>
      </c>
      <c r="H15" s="411"/>
      <c r="I15" s="496"/>
      <c r="J15" s="498"/>
      <c r="K15" s="411"/>
      <c r="L15" s="511"/>
      <c r="M15" s="507"/>
      <c r="N15" s="433"/>
      <c r="O15" s="433"/>
      <c r="P15" s="433"/>
      <c r="Q15" s="449"/>
      <c r="R15" s="221" t="s">
        <v>318</v>
      </c>
    </row>
    <row r="16" spans="1:18" ht="92.25" customHeight="1" x14ac:dyDescent="0.25">
      <c r="A16" s="128"/>
      <c r="B16" s="417"/>
      <c r="C16" s="418"/>
      <c r="D16" s="418"/>
      <c r="E16" s="413"/>
      <c r="F16" s="419"/>
      <c r="G16" s="170" t="s">
        <v>210</v>
      </c>
      <c r="H16" s="411"/>
      <c r="I16" s="496"/>
      <c r="J16" s="498"/>
      <c r="K16" s="411"/>
      <c r="L16" s="511"/>
      <c r="M16" s="507"/>
      <c r="N16" s="433"/>
      <c r="O16" s="433"/>
      <c r="P16" s="433"/>
      <c r="Q16" s="465"/>
      <c r="R16" s="221" t="s">
        <v>319</v>
      </c>
    </row>
    <row r="17" spans="1:18" ht="81" customHeight="1" x14ac:dyDescent="0.25">
      <c r="A17" s="128"/>
      <c r="B17" s="417">
        <v>3</v>
      </c>
      <c r="C17" s="418" t="s">
        <v>196</v>
      </c>
      <c r="D17" s="418" t="s">
        <v>229</v>
      </c>
      <c r="E17" s="413">
        <v>72</v>
      </c>
      <c r="F17" s="419" t="s">
        <v>198</v>
      </c>
      <c r="G17" s="170" t="s">
        <v>212</v>
      </c>
      <c r="H17" s="411">
        <v>0.3</v>
      </c>
      <c r="I17" s="199"/>
      <c r="J17" s="509">
        <v>0.3</v>
      </c>
      <c r="K17" s="411">
        <f>+'OAP-OLCC'!K17</f>
        <v>0.22199999999999998</v>
      </c>
      <c r="L17" s="511"/>
      <c r="M17" s="507">
        <v>0.7</v>
      </c>
      <c r="N17" s="433">
        <f>+'OAP-OLCC'!O17</f>
        <v>0.77800000000000002</v>
      </c>
      <c r="O17" s="433">
        <f>+'OAP-OLCC'!P17</f>
        <v>1</v>
      </c>
      <c r="P17" s="433">
        <f>+'OAP-OLCC'!Q17</f>
        <v>0.3</v>
      </c>
      <c r="Q17" s="448" t="s">
        <v>213</v>
      </c>
      <c r="R17" s="221" t="s">
        <v>320</v>
      </c>
    </row>
    <row r="18" spans="1:18" ht="132" customHeight="1" x14ac:dyDescent="0.25">
      <c r="A18" s="128"/>
      <c r="B18" s="417"/>
      <c r="C18" s="418"/>
      <c r="D18" s="418"/>
      <c r="E18" s="413"/>
      <c r="F18" s="413"/>
      <c r="G18" s="170" t="s">
        <v>230</v>
      </c>
      <c r="H18" s="411"/>
      <c r="I18" s="199"/>
      <c r="J18" s="498"/>
      <c r="K18" s="411"/>
      <c r="L18" s="511"/>
      <c r="M18" s="507"/>
      <c r="N18" s="433"/>
      <c r="O18" s="433"/>
      <c r="P18" s="433"/>
      <c r="Q18" s="449"/>
      <c r="R18" s="221" t="s">
        <v>321</v>
      </c>
    </row>
    <row r="19" spans="1:18" ht="124.5" customHeight="1" thickBot="1" x14ac:dyDescent="0.3">
      <c r="A19" s="128"/>
      <c r="B19" s="461"/>
      <c r="C19" s="462"/>
      <c r="D19" s="462"/>
      <c r="E19" s="458"/>
      <c r="F19" s="458"/>
      <c r="G19" s="180" t="s">
        <v>215</v>
      </c>
      <c r="H19" s="457"/>
      <c r="I19" s="200"/>
      <c r="J19" s="510"/>
      <c r="K19" s="457"/>
      <c r="L19" s="512"/>
      <c r="M19" s="513"/>
      <c r="N19" s="460"/>
      <c r="O19" s="460"/>
      <c r="P19" s="460"/>
      <c r="Q19" s="450"/>
      <c r="R19" s="248" t="s">
        <v>322</v>
      </c>
    </row>
    <row r="20" spans="1:18" ht="27" customHeight="1" thickBot="1" x14ac:dyDescent="0.3">
      <c r="A20" s="128"/>
      <c r="B20" s="451" t="s">
        <v>48</v>
      </c>
      <c r="C20" s="452"/>
      <c r="D20" s="452"/>
      <c r="E20" s="452"/>
      <c r="F20" s="452"/>
      <c r="G20" s="453"/>
      <c r="H20" s="176">
        <f>IF(SUM(H8:H19)&gt;100%,"supera el 100%",SUM(H8:H19))</f>
        <v>1</v>
      </c>
      <c r="I20" s="177"/>
      <c r="J20" s="177"/>
      <c r="K20" s="196">
        <f>+'OAP-OLCC'!K20</f>
        <v>0.35299999999999998</v>
      </c>
      <c r="L20" s="178"/>
      <c r="M20" s="211"/>
      <c r="N20" s="212">
        <f>+'OAP-OLCC'!O20</f>
        <v>0.64699999999999991</v>
      </c>
      <c r="O20" s="211"/>
      <c r="P20" s="213">
        <f>+'OAP-OLCC'!Q20</f>
        <v>1</v>
      </c>
      <c r="Q20" s="134"/>
      <c r="R20" s="134"/>
    </row>
    <row r="21" spans="1:18" ht="27" customHeight="1" thickBot="1" x14ac:dyDescent="0.3">
      <c r="A21" s="128"/>
      <c r="B21" s="454" t="s">
        <v>216</v>
      </c>
      <c r="C21" s="455"/>
      <c r="D21" s="455"/>
      <c r="E21" s="455"/>
      <c r="F21" s="455"/>
      <c r="G21" s="455"/>
      <c r="H21" s="455"/>
      <c r="I21" s="455"/>
      <c r="J21" s="455"/>
      <c r="K21" s="455"/>
      <c r="L21" s="455"/>
      <c r="M21" s="455"/>
      <c r="N21" s="455"/>
      <c r="O21" s="456"/>
      <c r="P21" s="147"/>
      <c r="Q21" s="134"/>
      <c r="R21" s="249"/>
    </row>
    <row r="22" spans="1:18" ht="201.75" customHeight="1" thickBot="1" x14ac:dyDescent="0.3">
      <c r="A22" s="128"/>
      <c r="B22" s="184"/>
      <c r="C22" s="185" t="s">
        <v>217</v>
      </c>
      <c r="D22" s="185" t="s">
        <v>218</v>
      </c>
      <c r="E22" s="241" t="s">
        <v>231</v>
      </c>
      <c r="F22" s="186" t="s">
        <v>198</v>
      </c>
      <c r="G22" s="185" t="s">
        <v>232</v>
      </c>
      <c r="H22" s="188">
        <v>0.05</v>
      </c>
      <c r="I22" s="187"/>
      <c r="J22" s="188">
        <v>0.2</v>
      </c>
      <c r="K22" s="191">
        <f>+'OAP-OLCC'!K22</f>
        <v>0.05</v>
      </c>
      <c r="L22" s="187"/>
      <c r="M22" s="208">
        <f>+'OAP-OLCC'!N22</f>
        <v>0.8</v>
      </c>
      <c r="N22" s="209">
        <f>+'OAP-OLCC'!O22</f>
        <v>0</v>
      </c>
      <c r="O22" s="209">
        <f>+'OAP-OLCC'!P22</f>
        <v>0.05</v>
      </c>
      <c r="P22" s="210">
        <f>+'OAP-OLCC'!Q22</f>
        <v>0.05</v>
      </c>
      <c r="Q22" s="250" t="str">
        <f>+'OAP-OLCC'!R22</f>
        <v>* Archivo y evidencias de las actividades planificadas de los planes de accion enviadas la ONAC
*Listado de asistencias  e informe de de evaluación complementaria realizada el 22 de marzo de 2022
*Certificados de acreditación renovados el día 03 de Junio de 2022, con vigencia hasta el 2027</v>
      </c>
      <c r="R22" s="251" t="s">
        <v>222</v>
      </c>
    </row>
    <row r="23" spans="1:18" ht="27" customHeight="1" thickBot="1" x14ac:dyDescent="0.3">
      <c r="A23" s="128"/>
      <c r="B23" s="403" t="s">
        <v>48</v>
      </c>
      <c r="C23" s="404"/>
      <c r="D23" s="404"/>
      <c r="E23" s="404"/>
      <c r="F23" s="404"/>
      <c r="G23" s="405"/>
      <c r="H23" s="181">
        <f>SUM(H20,H22)</f>
        <v>1.05</v>
      </c>
      <c r="I23" s="182"/>
      <c r="J23" s="182"/>
      <c r="K23" s="197">
        <f>+'OAP-OLCC'!K23</f>
        <v>0.40299999999999997</v>
      </c>
      <c r="L23" s="183"/>
      <c r="M23" s="214"/>
      <c r="N23" s="215">
        <f>+'OAP-OLCC'!O23</f>
        <v>0.64699999999999991</v>
      </c>
      <c r="O23" s="214"/>
      <c r="P23" s="215">
        <f>+'OAP-OLCC'!Q23</f>
        <v>1.05</v>
      </c>
      <c r="Q23" s="134"/>
      <c r="R23" s="134"/>
    </row>
    <row r="24" spans="1:18" ht="27" customHeight="1" x14ac:dyDescent="0.25">
      <c r="A24" s="128"/>
      <c r="B24" s="139"/>
      <c r="C24" s="140"/>
      <c r="D24" s="140"/>
      <c r="E24" s="242"/>
      <c r="F24" s="138"/>
      <c r="G24" s="138"/>
      <c r="H24" s="138"/>
      <c r="I24" s="138"/>
      <c r="J24" s="138"/>
      <c r="K24" s="138"/>
      <c r="L24" s="138"/>
      <c r="M24" s="138"/>
      <c r="N24" s="138"/>
      <c r="O24" s="138"/>
      <c r="P24" s="138"/>
      <c r="Q24" s="134"/>
      <c r="R24" s="134"/>
    </row>
    <row r="25" spans="1:18" ht="29.25" customHeight="1" thickBot="1" x14ac:dyDescent="0.3">
      <c r="A25" s="128"/>
      <c r="B25" s="141"/>
      <c r="C25" s="142"/>
      <c r="D25" s="143"/>
      <c r="E25" s="130"/>
      <c r="F25" s="142"/>
      <c r="G25" s="142"/>
      <c r="H25" s="143"/>
      <c r="I25" s="143"/>
      <c r="J25" s="143"/>
      <c r="K25" s="143"/>
      <c r="L25" s="143"/>
      <c r="M25" s="143"/>
      <c r="N25" s="143"/>
      <c r="O25" s="143"/>
      <c r="P25" s="144"/>
      <c r="Q25" s="134"/>
      <c r="R25" s="134"/>
    </row>
    <row r="26" spans="1:18" ht="48.75" customHeight="1" x14ac:dyDescent="0.35">
      <c r="A26" s="128"/>
      <c r="B26" s="141"/>
      <c r="C26" s="145" t="s">
        <v>223</v>
      </c>
      <c r="D26" s="514">
        <f>+'OAP-OLCC'!D26</f>
        <v>44949</v>
      </c>
      <c r="E26" s="515"/>
      <c r="F26" s="143"/>
      <c r="G26" s="408" t="s">
        <v>310</v>
      </c>
      <c r="H26" s="409"/>
      <c r="I26" s="409"/>
      <c r="J26" s="410"/>
      <c r="K26" s="130"/>
      <c r="L26" s="445" t="str">
        <f>+'OAP-OLCC'!L26</f>
        <v>Amelia Velasco Corredor</v>
      </c>
      <c r="M26" s="446"/>
      <c r="N26" s="446"/>
      <c r="O26" s="447"/>
      <c r="P26" s="146"/>
      <c r="Q26" s="134"/>
      <c r="R26" s="249"/>
    </row>
    <row r="27" spans="1:18" ht="48" customHeight="1" thickBot="1" x14ac:dyDescent="0.35">
      <c r="A27" s="128"/>
      <c r="B27" s="141"/>
      <c r="C27" s="145" t="s">
        <v>225</v>
      </c>
      <c r="D27" s="407" t="s">
        <v>233</v>
      </c>
      <c r="E27" s="407"/>
      <c r="F27" s="143"/>
      <c r="G27" s="436" t="s">
        <v>226</v>
      </c>
      <c r="H27" s="437"/>
      <c r="I27" s="437"/>
      <c r="J27" s="438"/>
      <c r="K27" s="130"/>
      <c r="L27" s="439" t="s">
        <v>227</v>
      </c>
      <c r="M27" s="440"/>
      <c r="N27" s="440"/>
      <c r="O27" s="441"/>
      <c r="P27" s="149"/>
      <c r="Q27" s="252"/>
      <c r="R27" s="253"/>
    </row>
    <row r="28" spans="1:18" ht="27" thickBot="1" x14ac:dyDescent="0.3">
      <c r="A28" s="128"/>
      <c r="B28" s="152"/>
      <c r="C28" s="153"/>
      <c r="D28" s="154"/>
      <c r="E28" s="243"/>
      <c r="F28" s="154"/>
      <c r="G28" s="154"/>
      <c r="H28" s="154"/>
      <c r="I28" s="154"/>
      <c r="J28" s="154"/>
      <c r="K28" s="154"/>
      <c r="L28" s="154"/>
      <c r="M28" s="154"/>
      <c r="N28" s="154"/>
      <c r="O28" s="154"/>
      <c r="P28" s="155"/>
      <c r="Q28" s="243"/>
      <c r="R28" s="254"/>
    </row>
    <row r="29" spans="1:18" ht="26.25" x14ac:dyDescent="0.25">
      <c r="A29" s="128"/>
      <c r="B29" s="128"/>
      <c r="C29" s="128"/>
      <c r="D29" s="128"/>
      <c r="E29" s="244"/>
      <c r="F29" s="128"/>
      <c r="G29" s="128"/>
      <c r="H29" s="128"/>
      <c r="I29" s="128"/>
      <c r="J29" s="128"/>
      <c r="K29" s="128"/>
      <c r="L29" s="128"/>
      <c r="M29" s="128"/>
      <c r="N29" s="128"/>
      <c r="O29" s="128"/>
      <c r="P29" s="128"/>
      <c r="Q29" s="244"/>
      <c r="R29" s="244"/>
    </row>
    <row r="30" spans="1:18" ht="26.25" x14ac:dyDescent="0.25">
      <c r="A30" s="128"/>
      <c r="B30" s="128"/>
      <c r="C30" s="128"/>
      <c r="D30" s="128"/>
      <c r="E30" s="244"/>
      <c r="F30" s="128"/>
      <c r="G30" s="128"/>
      <c r="H30" s="128"/>
      <c r="I30" s="128"/>
      <c r="J30" s="128"/>
      <c r="K30" s="128"/>
      <c r="L30" s="128"/>
      <c r="M30" s="128"/>
      <c r="N30" s="128"/>
      <c r="O30" s="128"/>
      <c r="P30" s="128"/>
      <c r="Q30" s="244"/>
      <c r="R30" s="244"/>
    </row>
  </sheetData>
  <mergeCells count="72">
    <mergeCell ref="P17:P19"/>
    <mergeCell ref="Q17:Q19"/>
    <mergeCell ref="P13:P16"/>
    <mergeCell ref="Q13:Q16"/>
    <mergeCell ref="H13:H16"/>
    <mergeCell ref="J13:J16"/>
    <mergeCell ref="K13:K16"/>
    <mergeCell ref="L13:L16"/>
    <mergeCell ref="B17:B19"/>
    <mergeCell ref="D17:D19"/>
    <mergeCell ref="E17:E19"/>
    <mergeCell ref="F17:F19"/>
    <mergeCell ref="B23:G23"/>
    <mergeCell ref="B21:O21"/>
    <mergeCell ref="B20:G20"/>
    <mergeCell ref="C17:C19"/>
    <mergeCell ref="H17:H19"/>
    <mergeCell ref="J17:J19"/>
    <mergeCell ref="K17:K19"/>
    <mergeCell ref="L17:L19"/>
    <mergeCell ref="M17:M19"/>
    <mergeCell ref="N17:N19"/>
    <mergeCell ref="O17:O19"/>
    <mergeCell ref="D27:E27"/>
    <mergeCell ref="G27:J27"/>
    <mergeCell ref="L27:O27"/>
    <mergeCell ref="M13:M16"/>
    <mergeCell ref="I15:I16"/>
    <mergeCell ref="N13:N16"/>
    <mergeCell ref="O13:O16"/>
    <mergeCell ref="D26:E26"/>
    <mergeCell ref="G26:J26"/>
    <mergeCell ref="L26:O26"/>
    <mergeCell ref="Q8:Q12"/>
    <mergeCell ref="H8:H12"/>
    <mergeCell ref="I8:I9"/>
    <mergeCell ref="J8:J12"/>
    <mergeCell ref="K8:K12"/>
    <mergeCell ref="L8:L12"/>
    <mergeCell ref="M8:M12"/>
    <mergeCell ref="N8:N12"/>
    <mergeCell ref="O8:O12"/>
    <mergeCell ref="P8:P12"/>
    <mergeCell ref="B13:B16"/>
    <mergeCell ref="C13:C16"/>
    <mergeCell ref="D13:D16"/>
    <mergeCell ref="E13:E16"/>
    <mergeCell ref="F13:F16"/>
    <mergeCell ref="B8:B12"/>
    <mergeCell ref="C8:C12"/>
    <mergeCell ref="D8:D12"/>
    <mergeCell ref="E8:E12"/>
    <mergeCell ref="F8:F12"/>
    <mergeCell ref="F1:F2"/>
    <mergeCell ref="H1:H2"/>
    <mergeCell ref="B4:R4"/>
    <mergeCell ref="B5:H5"/>
    <mergeCell ref="K5:N5"/>
    <mergeCell ref="O5:R5"/>
    <mergeCell ref="J1:J2"/>
    <mergeCell ref="K1:K2"/>
    <mergeCell ref="P6:P7"/>
    <mergeCell ref="Q6:R6"/>
    <mergeCell ref="B6:B7"/>
    <mergeCell ref="C6:C7"/>
    <mergeCell ref="G6:G7"/>
    <mergeCell ref="H6:I7"/>
    <mergeCell ref="J6:N6"/>
    <mergeCell ref="O6:O7"/>
    <mergeCell ref="D6:D7"/>
    <mergeCell ref="E6:E7"/>
    <mergeCell ref="F6:F7"/>
  </mergeCells>
  <dataValidations disablePrompts="1" count="1">
    <dataValidation allowBlank="1" showInputMessage="1" showErrorMessage="1" errorTitle="error" error="solo datos númericos" sqref="H8:H19" xr:uid="{00000000-0002-0000-0A00-000000000000}"/>
  </dataValidations>
  <printOptions horizontalCentered="1"/>
  <pageMargins left="0.35433070866141736" right="0.31496062992125984" top="0.35433070866141736" bottom="0.39370078740157483" header="0.31496062992125984" footer="0.31496062992125984"/>
  <pageSetup paperSize="5" scale="25" orientation="landscape" r:id="rId1"/>
  <rowBreaks count="1" manualBreakCount="1">
    <brk id="28" max="1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M241"/>
  <sheetViews>
    <sheetView tabSelected="1" view="pageBreakPreview" topLeftCell="B45" zoomScale="121" zoomScaleNormal="121" zoomScaleSheetLayoutView="121" zoomScalePageLayoutView="121" workbookViewId="0">
      <selection activeCell="J57" sqref="J57"/>
    </sheetView>
  </sheetViews>
  <sheetFormatPr baseColWidth="10" defaultColWidth="10.85546875" defaultRowHeight="15" x14ac:dyDescent="0.25"/>
  <cols>
    <col min="1" max="1" width="2.42578125" style="59"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9" customWidth="1"/>
    <col min="12" max="12" width="16.42578125" style="59" customWidth="1"/>
    <col min="13" max="16384" width="10.85546875" style="1"/>
  </cols>
  <sheetData>
    <row r="1" spans="1:12" ht="72" customHeight="1" thickBot="1" x14ac:dyDescent="0.3">
      <c r="B1" s="59"/>
      <c r="C1" s="59"/>
      <c r="D1" s="59"/>
      <c r="E1" s="59"/>
      <c r="F1" s="59"/>
      <c r="G1" s="59"/>
      <c r="H1" s="59"/>
      <c r="I1" s="59"/>
      <c r="J1" s="59"/>
      <c r="L1"/>
    </row>
    <row r="2" spans="1:12" ht="35.1" customHeight="1" thickBot="1" x14ac:dyDescent="0.3">
      <c r="A2" s="76"/>
      <c r="B2" s="551" t="s">
        <v>234</v>
      </c>
      <c r="C2" s="552"/>
      <c r="D2" s="552"/>
      <c r="E2" s="552"/>
      <c r="F2" s="552"/>
      <c r="G2" s="552"/>
      <c r="H2" s="552"/>
      <c r="I2" s="552"/>
      <c r="J2" s="553"/>
      <c r="K2" s="76"/>
      <c r="L2"/>
    </row>
    <row r="3" spans="1:12" ht="5.0999999999999996" customHeight="1" thickBot="1" x14ac:dyDescent="0.3">
      <c r="A3" s="76"/>
      <c r="B3" s="77"/>
      <c r="C3" s="77"/>
      <c r="D3" s="78"/>
      <c r="E3" s="77"/>
      <c r="F3" s="77"/>
      <c r="G3" s="77"/>
      <c r="H3" s="77"/>
      <c r="I3" s="77"/>
      <c r="J3" s="77"/>
      <c r="K3" s="76"/>
      <c r="L3"/>
    </row>
    <row r="4" spans="1:12" ht="21.95" customHeight="1" thickBot="1" x14ac:dyDescent="0.3">
      <c r="A4" s="76"/>
      <c r="B4" s="554" t="s">
        <v>235</v>
      </c>
      <c r="C4" s="555"/>
      <c r="D4" s="555"/>
      <c r="E4" s="555"/>
      <c r="F4" s="555"/>
      <c r="G4" s="555"/>
      <c r="H4" s="555"/>
      <c r="I4" s="555"/>
      <c r="J4" s="556"/>
      <c r="K4" s="76"/>
      <c r="L4"/>
    </row>
    <row r="5" spans="1:12" s="53" customFormat="1" ht="16.5" x14ac:dyDescent="0.3">
      <c r="A5" s="76"/>
      <c r="B5" s="79"/>
      <c r="C5" s="557" t="s">
        <v>236</v>
      </c>
      <c r="D5" s="557"/>
      <c r="E5" s="557"/>
      <c r="F5" s="557"/>
      <c r="G5" s="557"/>
      <c r="H5" s="557"/>
      <c r="I5" s="557"/>
      <c r="J5" s="80">
        <v>5</v>
      </c>
      <c r="K5" s="76"/>
      <c r="L5"/>
    </row>
    <row r="6" spans="1:12" s="53" customFormat="1" ht="16.5" x14ac:dyDescent="0.3">
      <c r="A6" s="76"/>
      <c r="B6" s="81"/>
      <c r="C6" s="550" t="s">
        <v>237</v>
      </c>
      <c r="D6" s="550"/>
      <c r="E6" s="550"/>
      <c r="F6" s="550"/>
      <c r="G6" s="550"/>
      <c r="H6" s="550"/>
      <c r="I6" s="550"/>
      <c r="J6" s="82">
        <v>4</v>
      </c>
      <c r="K6" s="76"/>
      <c r="L6"/>
    </row>
    <row r="7" spans="1:12" s="53" customFormat="1" ht="16.5" x14ac:dyDescent="0.3">
      <c r="A7" s="76"/>
      <c r="B7" s="81"/>
      <c r="C7" s="550" t="s">
        <v>87</v>
      </c>
      <c r="D7" s="550"/>
      <c r="E7" s="550"/>
      <c r="F7" s="550"/>
      <c r="G7" s="550"/>
      <c r="H7" s="550"/>
      <c r="I7" s="550"/>
      <c r="J7" s="82">
        <v>3</v>
      </c>
      <c r="K7" s="76"/>
      <c r="L7"/>
    </row>
    <row r="8" spans="1:12" s="53" customFormat="1" ht="16.5" x14ac:dyDescent="0.3">
      <c r="A8" s="76"/>
      <c r="B8" s="81"/>
      <c r="C8" s="550" t="s">
        <v>88</v>
      </c>
      <c r="D8" s="550"/>
      <c r="E8" s="550"/>
      <c r="F8" s="550"/>
      <c r="G8" s="550"/>
      <c r="H8" s="550"/>
      <c r="I8" s="550"/>
      <c r="J8" s="82">
        <v>2</v>
      </c>
      <c r="K8" s="76"/>
      <c r="L8"/>
    </row>
    <row r="9" spans="1:12" s="53" customFormat="1" ht="17.25" thickBot="1" x14ac:dyDescent="0.35">
      <c r="A9" s="76"/>
      <c r="B9" s="83"/>
      <c r="C9" s="537" t="s">
        <v>238</v>
      </c>
      <c r="D9" s="538"/>
      <c r="E9" s="538"/>
      <c r="F9" s="538"/>
      <c r="G9" s="538"/>
      <c r="H9" s="538"/>
      <c r="I9" s="538"/>
      <c r="J9" s="84">
        <v>1</v>
      </c>
      <c r="K9" s="76"/>
      <c r="L9"/>
    </row>
    <row r="10" spans="1:12" s="53" customFormat="1" ht="22.5" customHeight="1" thickBot="1" x14ac:dyDescent="0.35">
      <c r="A10" s="76"/>
      <c r="B10" s="76"/>
      <c r="C10" s="85"/>
      <c r="D10" s="85"/>
      <c r="E10" s="85"/>
      <c r="F10" s="85"/>
      <c r="G10" s="85"/>
      <c r="H10" s="85"/>
      <c r="I10" s="85"/>
      <c r="J10" s="86"/>
      <c r="K10" s="76"/>
      <c r="L10"/>
    </row>
    <row r="11" spans="1:12" ht="33" customHeight="1" x14ac:dyDescent="0.25">
      <c r="A11" s="76"/>
      <c r="B11" s="539" t="s">
        <v>239</v>
      </c>
      <c r="C11" s="540"/>
      <c r="D11" s="540" t="s">
        <v>240</v>
      </c>
      <c r="E11" s="540" t="s">
        <v>241</v>
      </c>
      <c r="F11" s="540"/>
      <c r="G11" s="540"/>
      <c r="H11" s="545" t="s">
        <v>242</v>
      </c>
      <c r="I11" s="548" t="s">
        <v>243</v>
      </c>
      <c r="J11" s="533" t="s">
        <v>244</v>
      </c>
      <c r="K11" s="60"/>
      <c r="L11"/>
    </row>
    <row r="12" spans="1:12" ht="27.75" customHeight="1" x14ac:dyDescent="0.25">
      <c r="A12" s="76"/>
      <c r="B12" s="541"/>
      <c r="C12" s="542"/>
      <c r="D12" s="542"/>
      <c r="E12" s="98" t="s">
        <v>245</v>
      </c>
      <c r="F12" s="98" t="s">
        <v>246</v>
      </c>
      <c r="G12" s="98" t="s">
        <v>247</v>
      </c>
      <c r="H12" s="546"/>
      <c r="I12" s="549"/>
      <c r="J12" s="534"/>
      <c r="K12" s="60"/>
      <c r="L12"/>
    </row>
    <row r="13" spans="1:12" ht="15.75" customHeight="1" x14ac:dyDescent="0.25">
      <c r="A13" s="76"/>
      <c r="B13" s="543"/>
      <c r="C13" s="544"/>
      <c r="D13" s="544"/>
      <c r="E13" s="54">
        <v>0.6</v>
      </c>
      <c r="F13" s="54">
        <v>0.2</v>
      </c>
      <c r="G13" s="54">
        <v>0.2</v>
      </c>
      <c r="H13" s="547"/>
      <c r="I13" s="549"/>
      <c r="J13" s="535"/>
      <c r="K13" s="60"/>
      <c r="L13"/>
    </row>
    <row r="14" spans="1:12" ht="22.5" x14ac:dyDescent="0.25">
      <c r="A14" s="76"/>
      <c r="B14" s="522">
        <v>1</v>
      </c>
      <c r="C14" s="522" t="s">
        <v>248</v>
      </c>
      <c r="D14" s="103" t="s">
        <v>249</v>
      </c>
      <c r="E14" s="88"/>
      <c r="F14" s="88"/>
      <c r="G14" s="88"/>
      <c r="H14" s="528"/>
      <c r="I14" s="528">
        <f>SUM(E21:G21)</f>
        <v>0</v>
      </c>
      <c r="J14" s="536"/>
      <c r="K14" s="60"/>
      <c r="L14"/>
    </row>
    <row r="15" spans="1:12" ht="67.5" x14ac:dyDescent="0.25">
      <c r="A15" s="76"/>
      <c r="B15" s="522"/>
      <c r="C15" s="522"/>
      <c r="D15" s="103" t="s">
        <v>250</v>
      </c>
      <c r="E15" s="88"/>
      <c r="F15" s="88"/>
      <c r="G15" s="88"/>
      <c r="H15" s="528"/>
      <c r="I15" s="528"/>
      <c r="J15" s="536"/>
      <c r="K15" s="60"/>
      <c r="L15"/>
    </row>
    <row r="16" spans="1:12" ht="33.75" x14ac:dyDescent="0.25">
      <c r="A16" s="76"/>
      <c r="B16" s="522"/>
      <c r="C16" s="522"/>
      <c r="D16" s="103" t="s">
        <v>251</v>
      </c>
      <c r="E16" s="88"/>
      <c r="F16" s="88"/>
      <c r="G16" s="88"/>
      <c r="H16" s="528"/>
      <c r="I16" s="528"/>
      <c r="J16" s="536"/>
      <c r="K16" s="60"/>
      <c r="L16"/>
    </row>
    <row r="17" spans="1:12" ht="33.75" x14ac:dyDescent="0.25">
      <c r="A17" s="76"/>
      <c r="B17" s="522"/>
      <c r="C17" s="522"/>
      <c r="D17" s="103" t="s">
        <v>252</v>
      </c>
      <c r="E17" s="88"/>
      <c r="F17" s="88"/>
      <c r="G17" s="88"/>
      <c r="H17" s="528"/>
      <c r="I17" s="528"/>
      <c r="J17" s="536"/>
      <c r="K17" s="60"/>
      <c r="L17"/>
    </row>
    <row r="18" spans="1:12" ht="33.75" x14ac:dyDescent="0.25">
      <c r="A18" s="76"/>
      <c r="B18" s="522"/>
      <c r="C18" s="522"/>
      <c r="D18" s="103" t="s">
        <v>253</v>
      </c>
      <c r="E18" s="88"/>
      <c r="F18" s="88"/>
      <c r="G18" s="88"/>
      <c r="H18" s="528"/>
      <c r="I18" s="528"/>
      <c r="J18" s="536"/>
      <c r="K18" s="60"/>
      <c r="L18"/>
    </row>
    <row r="19" spans="1:12" ht="45" x14ac:dyDescent="0.25">
      <c r="A19" s="76"/>
      <c r="B19" s="522"/>
      <c r="C19" s="522"/>
      <c r="D19" s="103" t="s">
        <v>254</v>
      </c>
      <c r="E19" s="88"/>
      <c r="F19" s="88"/>
      <c r="G19" s="88"/>
      <c r="H19" s="528"/>
      <c r="I19" s="528"/>
      <c r="J19" s="536"/>
      <c r="K19" s="60"/>
      <c r="L19"/>
    </row>
    <row r="20" spans="1:12" ht="33.75" x14ac:dyDescent="0.25">
      <c r="A20" s="76"/>
      <c r="B20" s="522"/>
      <c r="C20" s="522"/>
      <c r="D20" s="103" t="s">
        <v>255</v>
      </c>
      <c r="E20" s="88"/>
      <c r="F20" s="88"/>
      <c r="G20" s="88"/>
      <c r="H20" s="528"/>
      <c r="I20" s="528"/>
      <c r="J20" s="536"/>
      <c r="K20" s="60"/>
      <c r="L20"/>
    </row>
    <row r="21" spans="1:12" ht="24.75" customHeight="1" x14ac:dyDescent="0.25">
      <c r="A21" s="76"/>
      <c r="B21" s="516" t="s">
        <v>256</v>
      </c>
      <c r="C21" s="516"/>
      <c r="D21" s="516"/>
      <c r="E21" s="51">
        <f>SUM(E14:E20)/7*60%</f>
        <v>0</v>
      </c>
      <c r="F21" s="56">
        <f>SUM(F14:F20)/7*20%</f>
        <v>0</v>
      </c>
      <c r="G21" s="56">
        <f>SUM(G14:G20)/7*20%</f>
        <v>0</v>
      </c>
      <c r="H21" s="528"/>
      <c r="I21" s="528"/>
      <c r="J21" s="536"/>
      <c r="K21" s="60"/>
      <c r="L21"/>
    </row>
    <row r="22" spans="1:12" ht="45" x14ac:dyDescent="0.25">
      <c r="A22" s="76"/>
      <c r="B22" s="522">
        <v>2</v>
      </c>
      <c r="C22" s="522" t="s">
        <v>257</v>
      </c>
      <c r="D22" s="103" t="s">
        <v>258</v>
      </c>
      <c r="E22" s="88"/>
      <c r="F22" s="88"/>
      <c r="G22" s="88"/>
      <c r="H22" s="528"/>
      <c r="I22" s="528">
        <f>SUM(E27:G27)</f>
        <v>0</v>
      </c>
      <c r="J22" s="527"/>
      <c r="K22" s="60"/>
      <c r="L22"/>
    </row>
    <row r="23" spans="1:12" ht="45" x14ac:dyDescent="0.25">
      <c r="A23" s="76"/>
      <c r="B23" s="522"/>
      <c r="C23" s="522"/>
      <c r="D23" s="103" t="s">
        <v>259</v>
      </c>
      <c r="E23" s="88"/>
      <c r="F23" s="88"/>
      <c r="G23" s="88"/>
      <c r="H23" s="528"/>
      <c r="I23" s="528"/>
      <c r="J23" s="527"/>
      <c r="K23" s="60"/>
      <c r="L23"/>
    </row>
    <row r="24" spans="1:12" ht="56.25" x14ac:dyDescent="0.25">
      <c r="A24" s="76"/>
      <c r="B24" s="522"/>
      <c r="C24" s="522"/>
      <c r="D24" s="103" t="s">
        <v>260</v>
      </c>
      <c r="E24" s="88"/>
      <c r="F24" s="88"/>
      <c r="G24" s="88"/>
      <c r="H24" s="528"/>
      <c r="I24" s="528"/>
      <c r="J24" s="527"/>
      <c r="K24" s="60"/>
      <c r="L24"/>
    </row>
    <row r="25" spans="1:12" ht="33.75" x14ac:dyDescent="0.25">
      <c r="A25" s="76"/>
      <c r="B25" s="522"/>
      <c r="C25" s="522"/>
      <c r="D25" s="103" t="s">
        <v>261</v>
      </c>
      <c r="E25" s="88"/>
      <c r="F25" s="88"/>
      <c r="G25" s="88"/>
      <c r="H25" s="528"/>
      <c r="I25" s="528"/>
      <c r="J25" s="527"/>
      <c r="K25" s="60"/>
      <c r="L25"/>
    </row>
    <row r="26" spans="1:12" ht="22.5" x14ac:dyDescent="0.25">
      <c r="A26" s="76"/>
      <c r="B26" s="522"/>
      <c r="C26" s="522"/>
      <c r="D26" s="103" t="s">
        <v>262</v>
      </c>
      <c r="E26" s="88"/>
      <c r="F26" s="88"/>
      <c r="G26" s="88"/>
      <c r="H26" s="528"/>
      <c r="I26" s="528"/>
      <c r="J26" s="527"/>
      <c r="K26" s="60"/>
      <c r="L26"/>
    </row>
    <row r="27" spans="1:12" ht="24.75" customHeight="1" x14ac:dyDescent="0.25">
      <c r="A27" s="76"/>
      <c r="B27" s="516" t="s">
        <v>263</v>
      </c>
      <c r="C27" s="516"/>
      <c r="D27" s="516"/>
      <c r="E27" s="56">
        <f>SUM(E22:E26)/5*60%</f>
        <v>0</v>
      </c>
      <c r="F27" s="56">
        <f>SUM(F22:F26)/5*20%</f>
        <v>0</v>
      </c>
      <c r="G27" s="56">
        <f>SUM(G22:G26)/5*20%</f>
        <v>0</v>
      </c>
      <c r="H27" s="528"/>
      <c r="I27" s="528"/>
      <c r="J27" s="527"/>
      <c r="K27" s="60"/>
      <c r="L27"/>
    </row>
    <row r="28" spans="1:12" x14ac:dyDescent="0.25">
      <c r="A28" s="76"/>
      <c r="B28" s="522">
        <v>3</v>
      </c>
      <c r="C28" s="522" t="s">
        <v>264</v>
      </c>
      <c r="D28" s="103" t="s">
        <v>265</v>
      </c>
      <c r="E28" s="88"/>
      <c r="F28" s="88"/>
      <c r="G28" s="88"/>
      <c r="H28" s="523"/>
      <c r="I28" s="528">
        <f>SUM(E34:G34)</f>
        <v>0</v>
      </c>
      <c r="J28" s="527"/>
      <c r="K28" s="60"/>
      <c r="L28"/>
    </row>
    <row r="29" spans="1:12" ht="56.25" x14ac:dyDescent="0.25">
      <c r="A29" s="76"/>
      <c r="B29" s="522"/>
      <c r="C29" s="522"/>
      <c r="D29" s="103" t="s">
        <v>266</v>
      </c>
      <c r="E29" s="88"/>
      <c r="F29" s="88"/>
      <c r="G29" s="88"/>
      <c r="H29" s="523"/>
      <c r="I29" s="528"/>
      <c r="J29" s="527"/>
      <c r="K29" s="60"/>
      <c r="L29"/>
    </row>
    <row r="30" spans="1:12" ht="45" x14ac:dyDescent="0.25">
      <c r="A30" s="76"/>
      <c r="B30" s="522"/>
      <c r="C30" s="522"/>
      <c r="D30" s="103" t="s">
        <v>267</v>
      </c>
      <c r="E30" s="88"/>
      <c r="F30" s="88"/>
      <c r="G30" s="88"/>
      <c r="H30" s="523"/>
      <c r="I30" s="528"/>
      <c r="J30" s="527"/>
      <c r="K30" s="60"/>
      <c r="L30"/>
    </row>
    <row r="31" spans="1:12" ht="46.5" customHeight="1" x14ac:dyDescent="0.25">
      <c r="A31" s="76"/>
      <c r="B31" s="522"/>
      <c r="C31" s="522"/>
      <c r="D31" s="103" t="s">
        <v>268</v>
      </c>
      <c r="E31" s="88"/>
      <c r="F31" s="88"/>
      <c r="G31" s="88"/>
      <c r="H31" s="523"/>
      <c r="I31" s="528"/>
      <c r="J31" s="527"/>
      <c r="K31" s="60"/>
      <c r="L31"/>
    </row>
    <row r="32" spans="1:12" x14ac:dyDescent="0.25">
      <c r="A32" s="76"/>
      <c r="B32" s="522"/>
      <c r="C32" s="522"/>
      <c r="D32" s="103" t="s">
        <v>269</v>
      </c>
      <c r="E32" s="88"/>
      <c r="F32" s="88"/>
      <c r="G32" s="88"/>
      <c r="H32" s="523"/>
      <c r="I32" s="528"/>
      <c r="J32" s="527"/>
      <c r="K32" s="60"/>
      <c r="L32"/>
    </row>
    <row r="33" spans="1:12" ht="22.5" x14ac:dyDescent="0.25">
      <c r="A33" s="76"/>
      <c r="B33" s="522"/>
      <c r="C33" s="522"/>
      <c r="D33" s="103" t="s">
        <v>270</v>
      </c>
      <c r="E33" s="88"/>
      <c r="F33" s="88"/>
      <c r="G33" s="88"/>
      <c r="H33" s="523"/>
      <c r="I33" s="528"/>
      <c r="J33" s="527"/>
      <c r="K33" s="60"/>
      <c r="L33"/>
    </row>
    <row r="34" spans="1:12" ht="24.75" customHeight="1" x14ac:dyDescent="0.25">
      <c r="A34" s="76"/>
      <c r="B34" s="516" t="s">
        <v>263</v>
      </c>
      <c r="C34" s="516"/>
      <c r="D34" s="516"/>
      <c r="E34" s="56">
        <f>SUM(E28:E33)/6*60%</f>
        <v>0</v>
      </c>
      <c r="F34" s="56">
        <f>SUM(F28:F33)/6*20%</f>
        <v>0</v>
      </c>
      <c r="G34" s="56">
        <f>SUM(G28:G33)/6*20%</f>
        <v>0</v>
      </c>
      <c r="H34" s="523"/>
      <c r="I34" s="528"/>
      <c r="J34" s="527"/>
      <c r="K34" s="60"/>
      <c r="L34"/>
    </row>
    <row r="35" spans="1:12" ht="45" x14ac:dyDescent="0.25">
      <c r="A35" s="76"/>
      <c r="B35" s="522">
        <v>4</v>
      </c>
      <c r="C35" s="522" t="s">
        <v>271</v>
      </c>
      <c r="D35" s="103" t="s">
        <v>272</v>
      </c>
      <c r="E35" s="88"/>
      <c r="F35" s="88"/>
      <c r="G35" s="88"/>
      <c r="H35" s="529"/>
      <c r="I35" s="524">
        <f>SUM(E41:G41)</f>
        <v>0</v>
      </c>
      <c r="J35" s="532"/>
      <c r="K35" s="60"/>
      <c r="L35"/>
    </row>
    <row r="36" spans="1:12" ht="45" x14ac:dyDescent="0.25">
      <c r="A36" s="76"/>
      <c r="B36" s="522"/>
      <c r="C36" s="522"/>
      <c r="D36" s="103" t="s">
        <v>273</v>
      </c>
      <c r="E36" s="88"/>
      <c r="F36" s="88"/>
      <c r="G36" s="88"/>
      <c r="H36" s="530"/>
      <c r="I36" s="525"/>
      <c r="J36" s="532"/>
      <c r="K36" s="60"/>
      <c r="L36"/>
    </row>
    <row r="37" spans="1:12" ht="33.75" x14ac:dyDescent="0.25">
      <c r="A37" s="76"/>
      <c r="B37" s="522"/>
      <c r="C37" s="522"/>
      <c r="D37" s="103" t="s">
        <v>274</v>
      </c>
      <c r="E37" s="88"/>
      <c r="F37" s="88"/>
      <c r="G37" s="88"/>
      <c r="H37" s="530"/>
      <c r="I37" s="525"/>
      <c r="J37" s="532"/>
      <c r="K37" s="60"/>
      <c r="L37"/>
    </row>
    <row r="38" spans="1:12" ht="45" x14ac:dyDescent="0.25">
      <c r="A38" s="76"/>
      <c r="B38" s="522"/>
      <c r="C38" s="522"/>
      <c r="D38" s="103" t="s">
        <v>275</v>
      </c>
      <c r="E38" s="88"/>
      <c r="F38" s="88"/>
      <c r="G38" s="88"/>
      <c r="H38" s="530"/>
      <c r="I38" s="525"/>
      <c r="J38" s="532"/>
      <c r="K38" s="60"/>
      <c r="L38"/>
    </row>
    <row r="39" spans="1:12" ht="22.5" x14ac:dyDescent="0.25">
      <c r="A39" s="76"/>
      <c r="B39" s="522"/>
      <c r="C39" s="522"/>
      <c r="D39" s="103" t="s">
        <v>276</v>
      </c>
      <c r="E39" s="88"/>
      <c r="F39" s="88"/>
      <c r="G39" s="88"/>
      <c r="H39" s="530"/>
      <c r="I39" s="525"/>
      <c r="J39" s="532"/>
      <c r="K39" s="60"/>
      <c r="L39"/>
    </row>
    <row r="40" spans="1:12" x14ac:dyDescent="0.25">
      <c r="A40" s="76"/>
      <c r="B40" s="522"/>
      <c r="C40" s="522"/>
      <c r="D40" s="103" t="s">
        <v>277</v>
      </c>
      <c r="E40" s="88"/>
      <c r="F40" s="88"/>
      <c r="G40" s="88"/>
      <c r="H40" s="530"/>
      <c r="I40" s="525"/>
      <c r="J40" s="532"/>
      <c r="K40" s="60"/>
      <c r="L40"/>
    </row>
    <row r="41" spans="1:12" ht="24.75" customHeight="1" x14ac:dyDescent="0.25">
      <c r="A41" s="76"/>
      <c r="B41" s="516" t="s">
        <v>263</v>
      </c>
      <c r="C41" s="516"/>
      <c r="D41" s="516"/>
      <c r="E41" s="56">
        <f>SUM(E35:E40)/6*60%</f>
        <v>0</v>
      </c>
      <c r="F41" s="56">
        <f>SUM(F35:F40)/6*20%</f>
        <v>0</v>
      </c>
      <c r="G41" s="56">
        <f>SUM(G35:G40)/6*20%</f>
        <v>0</v>
      </c>
      <c r="H41" s="531"/>
      <c r="I41" s="526"/>
      <c r="J41" s="532"/>
      <c r="K41" s="60"/>
      <c r="L41"/>
    </row>
    <row r="42" spans="1:12" ht="22.5" x14ac:dyDescent="0.25">
      <c r="A42" s="76"/>
      <c r="B42" s="522">
        <v>6</v>
      </c>
      <c r="C42" s="522" t="s">
        <v>278</v>
      </c>
      <c r="D42" s="103" t="s">
        <v>279</v>
      </c>
      <c r="E42" s="88"/>
      <c r="F42" s="88"/>
      <c r="G42" s="88"/>
      <c r="H42" s="528"/>
      <c r="I42" s="528">
        <f>SUM(E47:G47)</f>
        <v>0</v>
      </c>
      <c r="J42" s="527"/>
      <c r="K42" s="60"/>
      <c r="L42"/>
    </row>
    <row r="43" spans="1:12" ht="33.75" x14ac:dyDescent="0.25">
      <c r="A43" s="76"/>
      <c r="B43" s="522"/>
      <c r="C43" s="522"/>
      <c r="D43" s="103" t="s">
        <v>280</v>
      </c>
      <c r="E43" s="88"/>
      <c r="F43" s="88"/>
      <c r="G43" s="88"/>
      <c r="H43" s="528"/>
      <c r="I43" s="528"/>
      <c r="J43" s="527"/>
      <c r="K43" s="60"/>
      <c r="L43"/>
    </row>
    <row r="44" spans="1:12" ht="33.75" x14ac:dyDescent="0.25">
      <c r="A44" s="76"/>
      <c r="B44" s="522"/>
      <c r="C44" s="522"/>
      <c r="D44" s="103" t="s">
        <v>281</v>
      </c>
      <c r="E44" s="88"/>
      <c r="F44" s="88"/>
      <c r="G44" s="88"/>
      <c r="H44" s="528"/>
      <c r="I44" s="528"/>
      <c r="J44" s="527"/>
      <c r="K44" s="60"/>
      <c r="L44"/>
    </row>
    <row r="45" spans="1:12" ht="33.75" x14ac:dyDescent="0.25">
      <c r="A45" s="76"/>
      <c r="B45" s="522"/>
      <c r="C45" s="522"/>
      <c r="D45" s="103" t="s">
        <v>282</v>
      </c>
      <c r="E45" s="88"/>
      <c r="F45" s="88"/>
      <c r="G45" s="88"/>
      <c r="H45" s="528"/>
      <c r="I45" s="528"/>
      <c r="J45" s="527"/>
      <c r="K45" s="60"/>
      <c r="L45"/>
    </row>
    <row r="46" spans="1:12" ht="45" x14ac:dyDescent="0.25">
      <c r="A46" s="76"/>
      <c r="B46" s="522"/>
      <c r="C46" s="522"/>
      <c r="D46" s="103" t="s">
        <v>283</v>
      </c>
      <c r="E46" s="88"/>
      <c r="F46" s="88"/>
      <c r="G46" s="88"/>
      <c r="H46" s="528"/>
      <c r="I46" s="528"/>
      <c r="J46" s="527"/>
      <c r="K46" s="60"/>
      <c r="L46"/>
    </row>
    <row r="47" spans="1:12" ht="24.75" customHeight="1" x14ac:dyDescent="0.25">
      <c r="A47" s="76"/>
      <c r="B47" s="516" t="s">
        <v>263</v>
      </c>
      <c r="C47" s="516"/>
      <c r="D47" s="516"/>
      <c r="E47" s="56">
        <f>SUM(E42:E46)/5*60%</f>
        <v>0</v>
      </c>
      <c r="F47" s="56">
        <f>SUM(F42:F46)/5*20%</f>
        <v>0</v>
      </c>
      <c r="G47" s="56">
        <f>SUM(G42:G46)/5*20%</f>
        <v>0</v>
      </c>
      <c r="H47" s="528"/>
      <c r="I47" s="528"/>
      <c r="J47" s="527"/>
      <c r="K47" s="60"/>
      <c r="L47"/>
    </row>
    <row r="48" spans="1:12" ht="24.75" hidden="1" customHeight="1" x14ac:dyDescent="0.25">
      <c r="A48" s="76"/>
      <c r="B48" s="522">
        <v>7</v>
      </c>
      <c r="C48" s="522" t="s">
        <v>284</v>
      </c>
      <c r="D48" s="55" t="s">
        <v>285</v>
      </c>
      <c r="E48" s="99"/>
      <c r="F48" s="99"/>
      <c r="G48" s="99"/>
      <c r="H48" s="523"/>
      <c r="I48" s="524">
        <f>SUM(E52:G52)</f>
        <v>0</v>
      </c>
      <c r="J48" s="527"/>
      <c r="K48" s="60"/>
      <c r="L48"/>
    </row>
    <row r="49" spans="1:13" ht="47.25" hidden="1" customHeight="1" x14ac:dyDescent="0.25">
      <c r="A49" s="76"/>
      <c r="B49" s="522"/>
      <c r="C49" s="522"/>
      <c r="D49" s="55" t="s">
        <v>286</v>
      </c>
      <c r="E49" s="99"/>
      <c r="F49" s="99"/>
      <c r="G49" s="99"/>
      <c r="H49" s="523"/>
      <c r="I49" s="525"/>
      <c r="J49" s="527"/>
      <c r="K49" s="60"/>
      <c r="L49"/>
    </row>
    <row r="50" spans="1:13" ht="14.25" hidden="1" customHeight="1" x14ac:dyDescent="0.25">
      <c r="A50" s="76"/>
      <c r="B50" s="522"/>
      <c r="C50" s="522"/>
      <c r="D50" s="55" t="s">
        <v>287</v>
      </c>
      <c r="E50" s="99"/>
      <c r="F50" s="99"/>
      <c r="G50" s="99"/>
      <c r="H50" s="523"/>
      <c r="I50" s="525"/>
      <c r="J50" s="527"/>
      <c r="K50" s="60"/>
      <c r="L50"/>
    </row>
    <row r="51" spans="1:13" ht="27" hidden="1" customHeight="1" x14ac:dyDescent="0.25">
      <c r="A51" s="76"/>
      <c r="B51" s="522"/>
      <c r="C51" s="522"/>
      <c r="D51" s="55" t="s">
        <v>288</v>
      </c>
      <c r="E51" s="99"/>
      <c r="F51" s="99"/>
      <c r="G51" s="99"/>
      <c r="H51" s="523"/>
      <c r="I51" s="525"/>
      <c r="J51" s="527"/>
      <c r="K51" s="60"/>
      <c r="L51"/>
    </row>
    <row r="52" spans="1:13" ht="24.75" hidden="1" customHeight="1" x14ac:dyDescent="0.25">
      <c r="A52" s="76"/>
      <c r="B52" s="516" t="s">
        <v>263</v>
      </c>
      <c r="C52" s="516"/>
      <c r="D52" s="516"/>
      <c r="E52" s="56">
        <f>SUM(E48:E51)/4*60%</f>
        <v>0</v>
      </c>
      <c r="F52" s="56">
        <f>SUM(F48:F51)/4*20%</f>
        <v>0</v>
      </c>
      <c r="G52" s="56">
        <f>SUM(G48:G51)/4*20%</f>
        <v>0</v>
      </c>
      <c r="H52" s="523"/>
      <c r="I52" s="526"/>
      <c r="J52" s="527"/>
      <c r="K52" s="60"/>
      <c r="L52"/>
    </row>
    <row r="53" spans="1:13" x14ac:dyDescent="0.25">
      <c r="A53" s="76"/>
      <c r="B53" s="516" t="s">
        <v>289</v>
      </c>
      <c r="C53" s="516"/>
      <c r="D53" s="516"/>
      <c r="E53" s="97">
        <f>AVERAGE(E52,E47,E41,E34,E27,E21)</f>
        <v>0</v>
      </c>
      <c r="F53" s="97">
        <f>AVERAGE(F52,F47,F41,F34,F27,F21)</f>
        <v>0</v>
      </c>
      <c r="G53" s="97">
        <f>AVERAGE(G52,G47,G41,G34,G27,G21)</f>
        <v>0</v>
      </c>
      <c r="H53" s="60"/>
      <c r="I53" s="60"/>
      <c r="J53" s="60"/>
      <c r="K53" s="60"/>
      <c r="L53"/>
    </row>
    <row r="54" spans="1:13" ht="15.75" thickBot="1" x14ac:dyDescent="0.3">
      <c r="A54" s="76"/>
      <c r="B54" s="60"/>
      <c r="C54" s="60"/>
      <c r="D54" s="61"/>
      <c r="E54" s="96"/>
      <c r="F54" s="96"/>
      <c r="G54" s="96"/>
      <c r="H54" s="60"/>
      <c r="I54" s="60"/>
      <c r="J54" s="60"/>
      <c r="K54" s="60"/>
      <c r="L54"/>
    </row>
    <row r="55" spans="1:13" ht="18.75" customHeight="1" thickBot="1" x14ac:dyDescent="0.3">
      <c r="A55" s="76"/>
      <c r="B55" s="62"/>
      <c r="C55" s="62"/>
      <c r="D55" s="62"/>
      <c r="E55" s="517" t="s">
        <v>290</v>
      </c>
      <c r="F55" s="518"/>
      <c r="G55" s="519"/>
      <c r="H55" s="105"/>
      <c r="I55" s="106">
        <f>AVERAGE(I14:I47)</f>
        <v>0</v>
      </c>
      <c r="J55" s="107">
        <f>I55/5*100%</f>
        <v>0</v>
      </c>
      <c r="K55" s="60"/>
      <c r="L55"/>
    </row>
    <row r="56" spans="1:13" ht="36" customHeight="1" x14ac:dyDescent="0.25">
      <c r="A56" s="76"/>
      <c r="B56" s="76"/>
      <c r="C56" s="76"/>
      <c r="D56" s="87"/>
      <c r="E56" s="76"/>
      <c r="F56" s="76"/>
      <c r="G56" s="76"/>
      <c r="H56" s="76"/>
      <c r="I56" s="76"/>
      <c r="J56" s="76"/>
      <c r="K56" s="60"/>
      <c r="L56"/>
      <c r="M56"/>
    </row>
    <row r="57" spans="1:13" ht="30" customHeight="1" x14ac:dyDescent="0.25">
      <c r="A57" s="76"/>
      <c r="B57" s="76"/>
      <c r="C57" s="100" t="s">
        <v>223</v>
      </c>
      <c r="D57" s="172">
        <f>+'ANEXO 1'!D26:E26</f>
        <v>44949</v>
      </c>
      <c r="E57" s="76"/>
      <c r="F57" s="76"/>
      <c r="G57" s="76"/>
      <c r="H57" s="520" t="str">
        <f>+'ANEXO 1'!L26</f>
        <v>Amelia Velasco Corredor</v>
      </c>
      <c r="I57" s="520"/>
      <c r="J57" s="576" t="str">
        <f>+'OAP-OLCC'!G26</f>
        <v>Francisco Augusto Giuseppe Rossi Buenaventura</v>
      </c>
      <c r="K57" s="60"/>
      <c r="L57"/>
      <c r="M57"/>
    </row>
    <row r="58" spans="1:13" ht="30" customHeight="1" x14ac:dyDescent="0.25">
      <c r="A58" s="76"/>
      <c r="B58" s="76"/>
      <c r="C58" s="100" t="s">
        <v>225</v>
      </c>
      <c r="D58" s="168" t="s">
        <v>308</v>
      </c>
      <c r="E58" s="76"/>
      <c r="F58" s="76"/>
      <c r="G58" s="76"/>
      <c r="H58" s="521" t="s">
        <v>227</v>
      </c>
      <c r="I58" s="521"/>
      <c r="J58" s="173" t="s">
        <v>291</v>
      </c>
      <c r="K58" s="60"/>
      <c r="L58"/>
      <c r="M58"/>
    </row>
    <row r="59" spans="1:13" x14ac:dyDescent="0.25">
      <c r="A59" s="76"/>
      <c r="B59" s="76"/>
      <c r="C59" s="76"/>
      <c r="D59" s="76"/>
      <c r="E59" s="76"/>
      <c r="F59" s="76"/>
      <c r="G59" s="76"/>
      <c r="H59" s="76"/>
      <c r="I59" s="76"/>
      <c r="J59" s="76"/>
      <c r="K59" s="76"/>
      <c r="L59"/>
      <c r="M59"/>
    </row>
    <row r="60" spans="1:13" x14ac:dyDescent="0.25">
      <c r="A60"/>
      <c r="K60"/>
      <c r="L60"/>
    </row>
    <row r="61" spans="1:13" x14ac:dyDescent="0.25">
      <c r="A61"/>
      <c r="K61"/>
      <c r="L61"/>
    </row>
    <row r="62" spans="1:13" x14ac:dyDescent="0.25">
      <c r="A62"/>
      <c r="K62"/>
      <c r="L62"/>
    </row>
    <row r="63" spans="1:13" x14ac:dyDescent="0.25">
      <c r="A63"/>
      <c r="K63"/>
      <c r="L63"/>
    </row>
    <row r="64" spans="1:13" x14ac:dyDescent="0.25">
      <c r="A64"/>
      <c r="K64"/>
      <c r="L64"/>
    </row>
    <row r="65" spans="1:12" x14ac:dyDescent="0.25">
      <c r="A65"/>
      <c r="K65"/>
      <c r="L65"/>
    </row>
    <row r="66" spans="1:12" x14ac:dyDescent="0.25">
      <c r="A66"/>
      <c r="K66"/>
      <c r="L66"/>
    </row>
    <row r="67" spans="1:12" x14ac:dyDescent="0.25">
      <c r="A67"/>
      <c r="K67"/>
      <c r="L67"/>
    </row>
    <row r="68" spans="1:12" x14ac:dyDescent="0.25">
      <c r="A68"/>
      <c r="K68"/>
      <c r="L68"/>
    </row>
    <row r="69" spans="1:12" x14ac:dyDescent="0.25">
      <c r="A69"/>
      <c r="K69"/>
      <c r="L69"/>
    </row>
    <row r="70" spans="1:12" x14ac:dyDescent="0.25">
      <c r="A70"/>
      <c r="K70"/>
      <c r="L70"/>
    </row>
    <row r="71" spans="1:12" x14ac:dyDescent="0.25">
      <c r="A71"/>
      <c r="K71"/>
      <c r="L71"/>
    </row>
    <row r="72" spans="1:12" x14ac:dyDescent="0.25">
      <c r="A72"/>
      <c r="K72"/>
      <c r="L72"/>
    </row>
    <row r="73" spans="1:12" x14ac:dyDescent="0.25">
      <c r="A73"/>
      <c r="K73"/>
      <c r="L73"/>
    </row>
    <row r="74" spans="1:12" x14ac:dyDescent="0.25">
      <c r="A74"/>
      <c r="K74"/>
      <c r="L74"/>
    </row>
    <row r="75" spans="1:12" x14ac:dyDescent="0.25">
      <c r="A75"/>
      <c r="K75"/>
      <c r="L75"/>
    </row>
    <row r="76" spans="1:12" x14ac:dyDescent="0.25">
      <c r="A76"/>
      <c r="K76"/>
      <c r="L76"/>
    </row>
    <row r="77" spans="1:12" x14ac:dyDescent="0.25">
      <c r="A77"/>
      <c r="K77"/>
      <c r="L77"/>
    </row>
    <row r="78" spans="1:12" x14ac:dyDescent="0.25">
      <c r="A78"/>
      <c r="K78"/>
      <c r="L78"/>
    </row>
    <row r="79" spans="1:12" x14ac:dyDescent="0.25">
      <c r="A79"/>
      <c r="K79"/>
      <c r="L79"/>
    </row>
    <row r="80" spans="1:12"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12" x14ac:dyDescent="0.25">
      <c r="K129"/>
      <c r="L129"/>
    </row>
    <row r="130" spans="11:12" x14ac:dyDescent="0.25">
      <c r="K130"/>
      <c r="L130"/>
    </row>
    <row r="131" spans="11:12" x14ac:dyDescent="0.25">
      <c r="K131"/>
      <c r="L131"/>
    </row>
    <row r="132" spans="11:12" x14ac:dyDescent="0.25">
      <c r="K132"/>
      <c r="L132"/>
    </row>
    <row r="133" spans="11:12" x14ac:dyDescent="0.25">
      <c r="K133"/>
      <c r="L133"/>
    </row>
    <row r="134" spans="11:12" x14ac:dyDescent="0.25">
      <c r="K134"/>
      <c r="L134"/>
    </row>
    <row r="135" spans="11:12" x14ac:dyDescent="0.25">
      <c r="K135"/>
      <c r="L135"/>
    </row>
    <row r="136" spans="11:12" x14ac:dyDescent="0.25">
      <c r="K136"/>
      <c r="L136"/>
    </row>
    <row r="137" spans="11:12" x14ac:dyDescent="0.25">
      <c r="K137"/>
      <c r="L137"/>
    </row>
    <row r="138" spans="11:12" x14ac:dyDescent="0.25">
      <c r="K138"/>
      <c r="L138"/>
    </row>
    <row r="139" spans="11:12" x14ac:dyDescent="0.25">
      <c r="K139"/>
      <c r="L139"/>
    </row>
    <row r="140" spans="11:12" x14ac:dyDescent="0.25">
      <c r="K140"/>
      <c r="L140"/>
    </row>
    <row r="141" spans="11:12" x14ac:dyDescent="0.25">
      <c r="K141"/>
      <c r="L141"/>
    </row>
    <row r="142" spans="11:12" x14ac:dyDescent="0.25">
      <c r="K142"/>
      <c r="L142"/>
    </row>
    <row r="143" spans="11:12" x14ac:dyDescent="0.25">
      <c r="K143"/>
      <c r="L143"/>
    </row>
    <row r="144" spans="1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sheetData>
  <mergeCells count="53">
    <mergeCell ref="C8:I8"/>
    <mergeCell ref="B2:J2"/>
    <mergeCell ref="B4:J4"/>
    <mergeCell ref="C5:I5"/>
    <mergeCell ref="C6:I6"/>
    <mergeCell ref="C7:I7"/>
    <mergeCell ref="C9:I9"/>
    <mergeCell ref="B11:C13"/>
    <mergeCell ref="D11:D13"/>
    <mergeCell ref="E11:G11"/>
    <mergeCell ref="H11:H13"/>
    <mergeCell ref="I11:I13"/>
    <mergeCell ref="J11:J13"/>
    <mergeCell ref="B14:B20"/>
    <mergeCell ref="C14:C20"/>
    <mergeCell ref="H14:H21"/>
    <mergeCell ref="I14:I21"/>
    <mergeCell ref="J14:J21"/>
    <mergeCell ref="B21:D21"/>
    <mergeCell ref="B22:B26"/>
    <mergeCell ref="C22:C26"/>
    <mergeCell ref="H22:H27"/>
    <mergeCell ref="I22:I27"/>
    <mergeCell ref="J22:J27"/>
    <mergeCell ref="B27:D27"/>
    <mergeCell ref="B28:B33"/>
    <mergeCell ref="C28:C33"/>
    <mergeCell ref="H28:H34"/>
    <mergeCell ref="I28:I34"/>
    <mergeCell ref="J28:J34"/>
    <mergeCell ref="B34:D34"/>
    <mergeCell ref="B35:B40"/>
    <mergeCell ref="C35:C40"/>
    <mergeCell ref="H35:H41"/>
    <mergeCell ref="I35:I41"/>
    <mergeCell ref="J35:J41"/>
    <mergeCell ref="B41:D41"/>
    <mergeCell ref="J48:J52"/>
    <mergeCell ref="B52:D52"/>
    <mergeCell ref="B42:B46"/>
    <mergeCell ref="C42:C46"/>
    <mergeCell ref="H42:H47"/>
    <mergeCell ref="I42:I47"/>
    <mergeCell ref="J42:J47"/>
    <mergeCell ref="B47:D47"/>
    <mergeCell ref="B53:D53"/>
    <mergeCell ref="E55:G55"/>
    <mergeCell ref="H57:I57"/>
    <mergeCell ref="H58:I58"/>
    <mergeCell ref="B48:B51"/>
    <mergeCell ref="C48:C51"/>
    <mergeCell ref="H48:H52"/>
    <mergeCell ref="I48:I52"/>
  </mergeCells>
  <dataValidations count="2">
    <dataValidation type="whole" allowBlank="1" showInputMessage="1" showErrorMessage="1" sqref="E48:G51" xr:uid="{00000000-0002-0000-0B00-000000000000}">
      <formula1>1</formula1>
      <formula2>5</formula2>
    </dataValidation>
    <dataValidation type="whole" showInputMessage="1" showErrorMessage="1" sqref="E35:G40 E14:G20 E22:G26 E28:G33 E42:G46" xr:uid="{00000000-0002-0000-0B00-000001000000}">
      <formula1>1</formula1>
      <formula2>5</formula2>
    </dataValidation>
  </dataValidations>
  <printOptions horizontalCentered="1" verticalCentered="1"/>
  <pageMargins left="0.35433070866141736" right="0.31496062992125984" top="0.35433070866141736" bottom="0.39370078740157483" header="0.31496062992125984" footer="0.31496062992125984"/>
  <pageSetup paperSize="171" scale="55"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6"/>
  <sheetViews>
    <sheetView view="pageBreakPreview" topLeftCell="A13" zoomScale="70" zoomScaleNormal="95" zoomScaleSheetLayoutView="70" zoomScalePageLayoutView="95" workbookViewId="0">
      <selection activeCell="B4" sqref="B4:H4"/>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484" t="s">
        <v>292</v>
      </c>
      <c r="C4" s="485"/>
      <c r="D4" s="485"/>
      <c r="E4" s="485"/>
      <c r="F4" s="485"/>
      <c r="G4" s="485"/>
      <c r="H4" s="486"/>
      <c r="I4" s="108"/>
    </row>
    <row r="5" spans="1:9" x14ac:dyDescent="0.25">
      <c r="A5" s="108"/>
      <c r="B5" s="110"/>
      <c r="C5" s="111"/>
      <c r="D5" s="561"/>
      <c r="E5" s="561"/>
      <c r="F5" s="561"/>
      <c r="G5" s="561"/>
      <c r="H5" s="112"/>
      <c r="I5" s="108"/>
    </row>
    <row r="6" spans="1:9" x14ac:dyDescent="0.25">
      <c r="A6" s="108"/>
      <c r="B6" s="110"/>
      <c r="C6" s="111" t="s">
        <v>293</v>
      </c>
      <c r="D6" s="562" t="s">
        <v>224</v>
      </c>
      <c r="E6" s="562"/>
      <c r="F6" s="562"/>
      <c r="G6" s="562"/>
      <c r="H6" s="112"/>
      <c r="I6" s="108"/>
    </row>
    <row r="7" spans="1:9" x14ac:dyDescent="0.25">
      <c r="A7" s="108"/>
      <c r="B7" s="110"/>
      <c r="C7" s="111" t="s">
        <v>294</v>
      </c>
      <c r="D7" s="563" t="s">
        <v>295</v>
      </c>
      <c r="E7" s="563"/>
      <c r="F7" s="563"/>
      <c r="G7" s="563"/>
      <c r="H7" s="112"/>
      <c r="I7" s="108"/>
    </row>
    <row r="8" spans="1:9" x14ac:dyDescent="0.25">
      <c r="A8" s="108"/>
      <c r="B8" s="110"/>
      <c r="C8" s="111" t="s">
        <v>296</v>
      </c>
      <c r="D8" s="564">
        <f>+'ANEXO 2'!D57</f>
        <v>44949</v>
      </c>
      <c r="E8" s="563"/>
      <c r="F8" s="563"/>
      <c r="G8" s="563"/>
      <c r="H8" s="112"/>
      <c r="I8" s="108"/>
    </row>
    <row r="9" spans="1:9" ht="18.75" thickBot="1" x14ac:dyDescent="0.3">
      <c r="A9" s="108"/>
      <c r="B9" s="110"/>
      <c r="C9" s="111"/>
      <c r="D9" s="113"/>
      <c r="E9" s="113"/>
      <c r="F9" s="113"/>
      <c r="G9" s="113"/>
      <c r="H9" s="112"/>
      <c r="I9" s="108"/>
    </row>
    <row r="10" spans="1:9" ht="36" customHeight="1" thickBot="1" x14ac:dyDescent="0.3">
      <c r="A10" s="108"/>
      <c r="B10" s="558" t="s">
        <v>297</v>
      </c>
      <c r="C10" s="559"/>
      <c r="D10" s="559"/>
      <c r="E10" s="559"/>
      <c r="F10" s="559"/>
      <c r="G10" s="559"/>
      <c r="H10" s="560"/>
      <c r="I10" s="108"/>
    </row>
    <row r="11" spans="1:9" x14ac:dyDescent="0.25">
      <c r="A11" s="108"/>
      <c r="B11" s="110"/>
      <c r="C11" s="108"/>
      <c r="D11" s="108"/>
      <c r="E11" s="108"/>
      <c r="F11" s="108"/>
      <c r="G11" s="108"/>
      <c r="H11" s="112"/>
      <c r="I11" s="108"/>
    </row>
    <row r="12" spans="1:9" x14ac:dyDescent="0.25">
      <c r="A12" s="108"/>
      <c r="B12" s="110"/>
      <c r="C12" s="566" t="s">
        <v>298</v>
      </c>
      <c r="D12" s="114"/>
      <c r="E12" s="114"/>
      <c r="F12" s="561"/>
      <c r="G12" s="561"/>
      <c r="H12" s="567"/>
      <c r="I12" s="108"/>
    </row>
    <row r="13" spans="1:9" x14ac:dyDescent="0.25">
      <c r="A13" s="108"/>
      <c r="B13" s="110"/>
      <c r="C13" s="566"/>
      <c r="D13" s="115">
        <f>+'ANEXO 1'!P20</f>
        <v>1</v>
      </c>
      <c r="E13" s="568">
        <f>(D13*D14)/100%</f>
        <v>0.8</v>
      </c>
      <c r="F13" s="561"/>
      <c r="G13" s="561"/>
      <c r="H13" s="567"/>
      <c r="I13" s="108"/>
    </row>
    <row r="14" spans="1:9" ht="40.5" customHeight="1" x14ac:dyDescent="0.25">
      <c r="A14" s="108"/>
      <c r="B14" s="110"/>
      <c r="C14" s="116" t="s">
        <v>299</v>
      </c>
      <c r="D14" s="117">
        <v>0.8</v>
      </c>
      <c r="E14" s="568"/>
      <c r="F14" s="561"/>
      <c r="G14" s="561"/>
      <c r="H14" s="567"/>
      <c r="I14" s="108"/>
    </row>
    <row r="15" spans="1:9" x14ac:dyDescent="0.25">
      <c r="A15" s="108"/>
      <c r="B15" s="110"/>
      <c r="C15" s="114" t="s">
        <v>300</v>
      </c>
      <c r="D15" s="118">
        <f>+'ANEXO 2'!I55</f>
        <v>0</v>
      </c>
      <c r="E15" s="568">
        <f>(D15*D16)/5</f>
        <v>0</v>
      </c>
      <c r="F15" s="561"/>
      <c r="G15" s="561"/>
      <c r="H15" s="567"/>
      <c r="I15" s="108"/>
    </row>
    <row r="16" spans="1:9" x14ac:dyDescent="0.25">
      <c r="A16" s="108"/>
      <c r="B16" s="110"/>
      <c r="C16" s="114" t="s">
        <v>301</v>
      </c>
      <c r="D16" s="117">
        <v>0.2</v>
      </c>
      <c r="E16" s="568"/>
      <c r="F16" s="561"/>
      <c r="G16" s="561"/>
      <c r="H16" s="567"/>
      <c r="I16" s="108"/>
    </row>
    <row r="17" spans="1:9" x14ac:dyDescent="0.25">
      <c r="A17" s="108"/>
      <c r="B17" s="110"/>
      <c r="C17" s="114"/>
      <c r="D17" s="117"/>
      <c r="E17" s="119"/>
      <c r="F17" s="561"/>
      <c r="G17" s="561"/>
      <c r="H17" s="567"/>
      <c r="I17" s="108"/>
    </row>
    <row r="18" spans="1:9" x14ac:dyDescent="0.25">
      <c r="A18" s="108"/>
      <c r="B18" s="110"/>
      <c r="C18" s="114" t="s">
        <v>302</v>
      </c>
      <c r="D18" s="117"/>
      <c r="E18" s="115">
        <f>SUM(E13:E16)</f>
        <v>0.8</v>
      </c>
      <c r="F18" s="561"/>
      <c r="G18" s="561"/>
      <c r="H18" s="567"/>
      <c r="I18" s="108"/>
    </row>
    <row r="19" spans="1:9" x14ac:dyDescent="0.25">
      <c r="A19" s="108"/>
      <c r="B19" s="110"/>
      <c r="C19" s="108"/>
      <c r="D19" s="108"/>
      <c r="E19" s="108"/>
      <c r="F19" s="108"/>
      <c r="G19" s="561"/>
      <c r="H19" s="567"/>
      <c r="I19" s="108"/>
    </row>
    <row r="20" spans="1:9" x14ac:dyDescent="0.25">
      <c r="A20" s="108"/>
      <c r="B20" s="110"/>
      <c r="C20" s="569" t="s">
        <v>303</v>
      </c>
      <c r="D20" s="571">
        <v>0.05</v>
      </c>
      <c r="E20" s="573">
        <f>+'ANEXO 1'!P22</f>
        <v>0.05</v>
      </c>
      <c r="F20" s="108"/>
      <c r="G20" s="561"/>
      <c r="H20" s="567"/>
      <c r="I20" s="108"/>
    </row>
    <row r="21" spans="1:9" x14ac:dyDescent="0.25">
      <c r="A21" s="108"/>
      <c r="B21" s="110"/>
      <c r="C21" s="570"/>
      <c r="D21" s="572"/>
      <c r="E21" s="574"/>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304</v>
      </c>
      <c r="E23" s="123">
        <f>E18+E20</f>
        <v>0.85000000000000009</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575" t="str">
        <f>+'OAP-OLCC'!G26</f>
        <v>Francisco Augusto Giuseppe Rossi Buenaventura</v>
      </c>
      <c r="D28" s="575"/>
      <c r="E28" s="108"/>
      <c r="F28" s="575" t="str">
        <f>+'OAP-OLCC'!L26</f>
        <v>Amelia Velasco Corredor</v>
      </c>
      <c r="G28" s="575"/>
      <c r="H28" s="112"/>
      <c r="I28" s="108"/>
    </row>
    <row r="29" spans="1:9" x14ac:dyDescent="0.25">
      <c r="A29" s="108"/>
      <c r="B29" s="110"/>
      <c r="C29" s="565" t="s">
        <v>226</v>
      </c>
      <c r="D29" s="565"/>
      <c r="E29" s="108"/>
      <c r="F29" s="565" t="s">
        <v>305</v>
      </c>
      <c r="G29" s="565"/>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306</v>
      </c>
      <c r="E33" s="174">
        <f>+'ANEXO 2'!D57</f>
        <v>44949</v>
      </c>
      <c r="F33" s="108"/>
      <c r="G33" s="108"/>
      <c r="H33" s="112"/>
      <c r="I33" s="108"/>
    </row>
    <row r="34" spans="1:9" x14ac:dyDescent="0.25">
      <c r="A34" s="108"/>
      <c r="B34" s="110"/>
      <c r="C34" s="108"/>
      <c r="D34" s="124" t="s">
        <v>307</v>
      </c>
      <c r="E34" s="169" t="str">
        <f>+'ANEXO 2'!D58</f>
        <v>2022/01/01 al 2022/12/31</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C29:D29"/>
    <mergeCell ref="F29:G29"/>
    <mergeCell ref="C12:C13"/>
    <mergeCell ref="F12:H18"/>
    <mergeCell ref="E13:E14"/>
    <mergeCell ref="E15:E16"/>
    <mergeCell ref="G19:H20"/>
    <mergeCell ref="C20:C21"/>
    <mergeCell ref="D20:D21"/>
    <mergeCell ref="E20:E21"/>
    <mergeCell ref="C28:D28"/>
    <mergeCell ref="F28:G28"/>
    <mergeCell ref="B10:H10"/>
    <mergeCell ref="B4:H4"/>
    <mergeCell ref="D5:G5"/>
    <mergeCell ref="D6:G6"/>
    <mergeCell ref="D7:G7"/>
    <mergeCell ref="D8:G8"/>
  </mergeCells>
  <printOptions horizontalCentered="1" verticalCentered="1"/>
  <pageMargins left="0.35433070866141736" right="0.31496062992125984" top="0.35433070866141736" bottom="0.39370078740157483" header="0.31496062992125984" footer="0.31496062992125984"/>
  <pageSetup paperSize="171" scale="1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25" zoomScale="86" zoomScaleNormal="86" zoomScalePageLayoutView="86" workbookViewId="0">
      <selection activeCell="L15" sqref="L15"/>
    </sheetView>
  </sheetViews>
  <sheetFormatPr baseColWidth="10" defaultColWidth="10.85546875" defaultRowHeight="15.75" x14ac:dyDescent="0.25"/>
  <cols>
    <col min="1" max="1" width="3.28515625" style="57" customWidth="1"/>
    <col min="2" max="2" width="38.28515625" style="57" customWidth="1"/>
    <col min="3" max="3" width="15.28515625" style="57" bestFit="1" customWidth="1"/>
    <col min="4" max="8" width="10.85546875" style="57"/>
    <col min="9" max="9" width="17.85546875" style="57" customWidth="1"/>
    <col min="10" max="10" width="3.140625" style="57" customWidth="1"/>
    <col min="11" max="11" width="3.42578125" style="57" customWidth="1"/>
    <col min="12" max="12" width="38.42578125" style="57" customWidth="1"/>
    <col min="13" max="13" width="15.28515625" style="57" customWidth="1"/>
    <col min="14" max="16" width="10.85546875" style="57"/>
    <col min="17" max="17" width="11.42578125" style="57" customWidth="1"/>
    <col min="18" max="19" width="10.85546875" style="57"/>
    <col min="20" max="20" width="17.85546875" style="57" customWidth="1"/>
    <col min="21" max="21" width="3.28515625" style="57" customWidth="1"/>
    <col min="22" max="16384" width="10.85546875" style="57"/>
  </cols>
  <sheetData>
    <row r="1" spans="1:12" x14ac:dyDescent="0.25">
      <c r="A1" s="58"/>
      <c r="B1" s="58"/>
      <c r="C1" s="58"/>
      <c r="D1" s="58"/>
      <c r="E1" s="58"/>
      <c r="F1" s="58"/>
      <c r="G1" s="58"/>
      <c r="H1" s="58"/>
      <c r="I1" s="58"/>
      <c r="J1" s="58"/>
      <c r="K1" s="58"/>
    </row>
    <row r="2" spans="1:12" x14ac:dyDescent="0.25">
      <c r="A2" s="58"/>
      <c r="B2" s="58"/>
      <c r="C2" s="58"/>
      <c r="D2" s="58"/>
      <c r="E2" s="58"/>
      <c r="F2" s="58"/>
      <c r="G2" s="58"/>
      <c r="H2" s="58"/>
      <c r="I2" s="58"/>
      <c r="J2" s="58"/>
      <c r="K2" s="58"/>
    </row>
    <row r="3" spans="1:12" x14ac:dyDescent="0.25">
      <c r="A3" s="58"/>
      <c r="B3" s="58"/>
      <c r="C3" s="58"/>
      <c r="D3" s="58"/>
      <c r="E3" s="58"/>
      <c r="F3" s="58"/>
      <c r="G3" s="58"/>
      <c r="H3" s="58"/>
      <c r="I3" s="58"/>
      <c r="J3" s="58"/>
      <c r="K3" s="58"/>
    </row>
    <row r="4" spans="1:12" ht="24.75" customHeight="1" x14ac:dyDescent="0.25">
      <c r="A4" s="159"/>
      <c r="B4" s="58"/>
      <c r="C4" s="58"/>
      <c r="D4" s="58"/>
      <c r="E4" s="58"/>
      <c r="F4" s="58"/>
      <c r="G4" s="58"/>
      <c r="H4" s="58"/>
      <c r="I4" s="58"/>
      <c r="J4" s="58"/>
      <c r="K4" s="58"/>
      <c r="L4" s="63"/>
    </row>
    <row r="5" spans="1:12" x14ac:dyDescent="0.25">
      <c r="A5" s="63"/>
      <c r="B5" s="58"/>
      <c r="C5" s="58"/>
      <c r="D5" s="58"/>
      <c r="E5" s="58"/>
      <c r="F5" s="58"/>
      <c r="G5" s="58"/>
      <c r="H5" s="58"/>
      <c r="I5" s="58"/>
      <c r="J5" s="58"/>
      <c r="K5" s="58"/>
      <c r="L5" s="63"/>
    </row>
    <row r="6" spans="1:12" ht="12" customHeight="1" x14ac:dyDescent="0.25">
      <c r="A6" s="63"/>
      <c r="B6" s="160"/>
      <c r="C6" s="160"/>
      <c r="D6" s="160"/>
      <c r="E6" s="160"/>
      <c r="F6" s="160"/>
      <c r="G6" s="160"/>
      <c r="H6" s="160"/>
      <c r="I6" s="160"/>
      <c r="J6" s="160"/>
      <c r="K6" s="64"/>
      <c r="L6" s="63"/>
    </row>
    <row r="7" spans="1:12" ht="24" customHeight="1" x14ac:dyDescent="0.4">
      <c r="A7" s="63"/>
      <c r="B7" s="292" t="s">
        <v>51</v>
      </c>
      <c r="C7" s="292"/>
      <c r="D7" s="292"/>
      <c r="E7" s="292"/>
      <c r="F7" s="292"/>
      <c r="G7" s="292"/>
      <c r="H7" s="292"/>
      <c r="I7" s="292"/>
      <c r="J7" s="161"/>
      <c r="K7" s="64"/>
      <c r="L7" s="63"/>
    </row>
    <row r="8" spans="1:12" ht="12.95" customHeight="1" x14ac:dyDescent="0.25">
      <c r="A8" s="63"/>
      <c r="B8" s="64"/>
      <c r="C8" s="64"/>
      <c r="D8" s="162"/>
      <c r="E8" s="64"/>
      <c r="F8" s="64"/>
      <c r="G8" s="162"/>
      <c r="H8" s="64"/>
      <c r="I8" s="64"/>
      <c r="J8" s="64"/>
      <c r="K8" s="64"/>
      <c r="L8" s="63"/>
    </row>
    <row r="9" spans="1:12" ht="26.25" customHeight="1" x14ac:dyDescent="0.25">
      <c r="A9" s="63"/>
      <c r="B9" s="293" t="s">
        <v>52</v>
      </c>
      <c r="C9" s="293"/>
      <c r="D9" s="293"/>
      <c r="E9" s="293"/>
      <c r="F9" s="293"/>
      <c r="G9" s="293"/>
      <c r="H9" s="293"/>
      <c r="I9" s="293"/>
      <c r="J9" s="163"/>
      <c r="K9" s="64"/>
      <c r="L9" s="63"/>
    </row>
    <row r="10" spans="1:12" ht="15.95" customHeight="1" thickBot="1" x14ac:dyDescent="0.3">
      <c r="A10" s="63"/>
      <c r="B10" s="64"/>
      <c r="C10" s="64"/>
      <c r="D10" s="64"/>
      <c r="E10" s="64"/>
      <c r="F10" s="64"/>
      <c r="G10" s="64"/>
      <c r="H10" s="64"/>
      <c r="I10" s="64"/>
      <c r="J10" s="64"/>
      <c r="K10" s="64"/>
      <c r="L10" s="63"/>
    </row>
    <row r="11" spans="1:12" ht="66.75" customHeight="1" thickBot="1" x14ac:dyDescent="0.3">
      <c r="A11" s="63"/>
      <c r="B11" s="65" t="s">
        <v>53</v>
      </c>
      <c r="C11" s="289" t="s">
        <v>54</v>
      </c>
      <c r="D11" s="290"/>
      <c r="E11" s="290"/>
      <c r="F11" s="290"/>
      <c r="G11" s="290"/>
      <c r="H11" s="290"/>
      <c r="I11" s="291"/>
      <c r="J11" s="164"/>
      <c r="K11" s="64"/>
      <c r="L11" s="63"/>
    </row>
    <row r="12" spans="1:12" ht="24.75" customHeight="1" x14ac:dyDescent="0.25">
      <c r="A12" s="63"/>
      <c r="B12" s="294" t="s">
        <v>55</v>
      </c>
      <c r="C12" s="297" t="s">
        <v>56</v>
      </c>
      <c r="D12" s="298"/>
      <c r="E12" s="298"/>
      <c r="F12" s="298"/>
      <c r="G12" s="298"/>
      <c r="H12" s="298"/>
      <c r="I12" s="299"/>
      <c r="J12" s="164"/>
      <c r="K12" s="64"/>
      <c r="L12" s="63"/>
    </row>
    <row r="13" spans="1:12" ht="51.75" customHeight="1" x14ac:dyDescent="0.25">
      <c r="A13" s="63"/>
      <c r="B13" s="295"/>
      <c r="C13" s="300"/>
      <c r="D13" s="301"/>
      <c r="E13" s="301"/>
      <c r="F13" s="301"/>
      <c r="G13" s="301"/>
      <c r="H13" s="301"/>
      <c r="I13" s="302"/>
      <c r="J13" s="164"/>
      <c r="K13" s="64"/>
      <c r="L13" s="63"/>
    </row>
    <row r="14" spans="1:12" ht="42" customHeight="1" thickBot="1" x14ac:dyDescent="0.3">
      <c r="A14" s="63"/>
      <c r="B14" s="296"/>
      <c r="C14" s="303"/>
      <c r="D14" s="304"/>
      <c r="E14" s="304"/>
      <c r="F14" s="304"/>
      <c r="G14" s="304"/>
      <c r="H14" s="304"/>
      <c r="I14" s="305"/>
      <c r="J14" s="164"/>
      <c r="K14" s="64"/>
      <c r="L14" s="63"/>
    </row>
    <row r="15" spans="1:12" ht="90" customHeight="1" thickBot="1" x14ac:dyDescent="0.3">
      <c r="A15" s="63"/>
      <c r="B15" s="165" t="s">
        <v>57</v>
      </c>
      <c r="C15" s="289" t="s">
        <v>58</v>
      </c>
      <c r="D15" s="290"/>
      <c r="E15" s="290"/>
      <c r="F15" s="290"/>
      <c r="G15" s="290"/>
      <c r="H15" s="290"/>
      <c r="I15" s="291"/>
      <c r="J15" s="164"/>
      <c r="K15" s="64"/>
      <c r="L15" s="63"/>
    </row>
    <row r="16" spans="1:12" ht="48.75" customHeight="1" x14ac:dyDescent="0.25">
      <c r="A16" s="63"/>
      <c r="B16" s="294" t="s">
        <v>59</v>
      </c>
      <c r="C16" s="297" t="s">
        <v>60</v>
      </c>
      <c r="D16" s="298"/>
      <c r="E16" s="298"/>
      <c r="F16" s="298"/>
      <c r="G16" s="298"/>
      <c r="H16" s="298"/>
      <c r="I16" s="299"/>
      <c r="J16" s="164"/>
      <c r="K16" s="64"/>
      <c r="L16" s="63"/>
    </row>
    <row r="17" spans="1:21" ht="38.25" customHeight="1" thickBot="1" x14ac:dyDescent="0.3">
      <c r="A17" s="63"/>
      <c r="B17" s="296"/>
      <c r="C17" s="303"/>
      <c r="D17" s="304"/>
      <c r="E17" s="304"/>
      <c r="F17" s="304"/>
      <c r="G17" s="304"/>
      <c r="H17" s="304"/>
      <c r="I17" s="305"/>
      <c r="J17" s="164"/>
      <c r="K17" s="64"/>
      <c r="L17" s="63"/>
    </row>
    <row r="18" spans="1:21" ht="15" customHeight="1" x14ac:dyDescent="0.25">
      <c r="A18" s="63"/>
      <c r="B18" s="294" t="s">
        <v>61</v>
      </c>
      <c r="C18" s="297" t="s">
        <v>62</v>
      </c>
      <c r="D18" s="298"/>
      <c r="E18" s="298"/>
      <c r="F18" s="298"/>
      <c r="G18" s="298"/>
      <c r="H18" s="298"/>
      <c r="I18" s="299"/>
      <c r="J18" s="164"/>
      <c r="K18" s="64"/>
      <c r="L18" s="63"/>
    </row>
    <row r="19" spans="1:21" ht="59.25" customHeight="1" x14ac:dyDescent="0.25">
      <c r="A19" s="63"/>
      <c r="B19" s="295"/>
      <c r="C19" s="300"/>
      <c r="D19" s="301"/>
      <c r="E19" s="301"/>
      <c r="F19" s="301"/>
      <c r="G19" s="301"/>
      <c r="H19" s="301"/>
      <c r="I19" s="302"/>
      <c r="J19" s="164"/>
      <c r="K19" s="64"/>
      <c r="L19" s="63"/>
    </row>
    <row r="20" spans="1:21" ht="39" customHeight="1" thickBot="1" x14ac:dyDescent="0.3">
      <c r="A20" s="63"/>
      <c r="B20" s="296"/>
      <c r="C20" s="303"/>
      <c r="D20" s="304"/>
      <c r="E20" s="304"/>
      <c r="F20" s="304"/>
      <c r="G20" s="304"/>
      <c r="H20" s="304"/>
      <c r="I20" s="305"/>
      <c r="J20" s="164"/>
      <c r="K20" s="64"/>
      <c r="L20" s="63"/>
    </row>
    <row r="21" spans="1:21" ht="90" customHeight="1" x14ac:dyDescent="0.25">
      <c r="A21" s="63"/>
      <c r="B21" s="294" t="s">
        <v>63</v>
      </c>
      <c r="C21" s="297" t="s">
        <v>64</v>
      </c>
      <c r="D21" s="298"/>
      <c r="E21" s="298"/>
      <c r="F21" s="298"/>
      <c r="G21" s="298"/>
      <c r="H21" s="298"/>
      <c r="I21" s="299"/>
      <c r="J21" s="164"/>
      <c r="K21" s="64"/>
      <c r="L21" s="63"/>
    </row>
    <row r="22" spans="1:21" ht="54.75" customHeight="1" x14ac:dyDescent="0.25">
      <c r="A22" s="63"/>
      <c r="B22" s="295"/>
      <c r="C22" s="300"/>
      <c r="D22" s="301"/>
      <c r="E22" s="301"/>
      <c r="F22" s="301"/>
      <c r="G22" s="301"/>
      <c r="H22" s="301"/>
      <c r="I22" s="302"/>
      <c r="J22" s="164"/>
      <c r="K22" s="64"/>
      <c r="L22" s="63"/>
    </row>
    <row r="23" spans="1:21" ht="65.25" customHeight="1" x14ac:dyDescent="0.25">
      <c r="A23" s="63"/>
      <c r="B23" s="295"/>
      <c r="C23" s="300"/>
      <c r="D23" s="301"/>
      <c r="E23" s="301"/>
      <c r="F23" s="301"/>
      <c r="G23" s="301"/>
      <c r="H23" s="301"/>
      <c r="I23" s="302"/>
      <c r="J23" s="164"/>
      <c r="K23" s="64"/>
      <c r="L23" s="63"/>
    </row>
    <row r="24" spans="1:21" ht="55.5" customHeight="1" thickBot="1" x14ac:dyDescent="0.3">
      <c r="A24" s="63"/>
      <c r="B24" s="295"/>
      <c r="C24" s="300"/>
      <c r="D24" s="301"/>
      <c r="E24" s="301"/>
      <c r="F24" s="301"/>
      <c r="G24" s="301"/>
      <c r="H24" s="301"/>
      <c r="I24" s="302"/>
      <c r="J24" s="164"/>
      <c r="K24" s="64"/>
      <c r="L24" s="63"/>
    </row>
    <row r="25" spans="1:21" ht="57" customHeight="1" thickBot="1" x14ac:dyDescent="0.3">
      <c r="A25" s="63"/>
      <c r="B25" s="166" t="s">
        <v>65</v>
      </c>
      <c r="C25" s="289" t="s">
        <v>66</v>
      </c>
      <c r="D25" s="290"/>
      <c r="E25" s="290"/>
      <c r="F25" s="290"/>
      <c r="G25" s="290"/>
      <c r="H25" s="290"/>
      <c r="I25" s="291"/>
      <c r="J25" s="164"/>
      <c r="K25" s="64"/>
      <c r="L25" s="63"/>
    </row>
    <row r="26" spans="1:21" ht="24.75" customHeight="1" x14ac:dyDescent="0.25">
      <c r="A26" s="63"/>
      <c r="B26" s="294" t="s">
        <v>67</v>
      </c>
      <c r="C26" s="297" t="s">
        <v>68</v>
      </c>
      <c r="D26" s="298"/>
      <c r="E26" s="298"/>
      <c r="F26" s="298"/>
      <c r="G26" s="298"/>
      <c r="H26" s="298"/>
      <c r="I26" s="299"/>
      <c r="J26" s="164"/>
      <c r="K26" s="64"/>
      <c r="L26" s="63"/>
    </row>
    <row r="27" spans="1:21" ht="54.95" customHeight="1" thickBot="1" x14ac:dyDescent="0.3">
      <c r="A27" s="63"/>
      <c r="B27" s="296"/>
      <c r="C27" s="300"/>
      <c r="D27" s="301"/>
      <c r="E27" s="301"/>
      <c r="F27" s="301"/>
      <c r="G27" s="301"/>
      <c r="H27" s="301"/>
      <c r="I27" s="302"/>
      <c r="J27" s="164"/>
      <c r="K27" s="64"/>
      <c r="L27" s="63"/>
    </row>
    <row r="28" spans="1:21" ht="30" customHeight="1" x14ac:dyDescent="0.25">
      <c r="A28" s="63"/>
      <c r="B28" s="294" t="s">
        <v>69</v>
      </c>
      <c r="C28" s="297" t="s">
        <v>70</v>
      </c>
      <c r="D28" s="298"/>
      <c r="E28" s="298"/>
      <c r="F28" s="298"/>
      <c r="G28" s="298"/>
      <c r="H28" s="298"/>
      <c r="I28" s="299"/>
      <c r="J28" s="164"/>
      <c r="K28" s="75"/>
      <c r="L28" s="75"/>
      <c r="M28" s="75"/>
      <c r="N28" s="75"/>
      <c r="O28" s="75"/>
      <c r="P28" s="75"/>
      <c r="Q28" s="75"/>
      <c r="R28" s="75"/>
      <c r="S28" s="75"/>
      <c r="T28" s="75"/>
      <c r="U28" s="63"/>
    </row>
    <row r="29" spans="1:21" ht="42.75" customHeight="1" thickBot="1" x14ac:dyDescent="0.3">
      <c r="A29" s="63"/>
      <c r="B29" s="296"/>
      <c r="C29" s="303"/>
      <c r="D29" s="304"/>
      <c r="E29" s="304"/>
      <c r="F29" s="304"/>
      <c r="G29" s="304"/>
      <c r="H29" s="304"/>
      <c r="I29" s="305"/>
      <c r="J29" s="164"/>
      <c r="K29" s="75"/>
      <c r="L29" s="75"/>
      <c r="M29" s="75"/>
      <c r="N29" s="75"/>
      <c r="O29" s="75"/>
      <c r="P29" s="75"/>
      <c r="Q29" s="75"/>
      <c r="R29" s="75"/>
      <c r="S29" s="75"/>
      <c r="T29" s="75"/>
      <c r="U29" s="63"/>
    </row>
    <row r="30" spans="1:21" ht="59.25" customHeight="1" thickBot="1" x14ac:dyDescent="0.3">
      <c r="A30" s="63"/>
      <c r="B30" s="166" t="s">
        <v>71</v>
      </c>
      <c r="C30" s="289" t="s">
        <v>72</v>
      </c>
      <c r="D30" s="290"/>
      <c r="E30" s="290"/>
      <c r="F30" s="290"/>
      <c r="G30" s="290"/>
      <c r="H30" s="290"/>
      <c r="I30" s="291"/>
      <c r="J30" s="164"/>
      <c r="K30" s="75"/>
      <c r="L30" s="75"/>
      <c r="M30" s="75"/>
      <c r="N30" s="75"/>
      <c r="O30" s="75"/>
      <c r="P30" s="75"/>
      <c r="Q30" s="75"/>
      <c r="R30" s="75"/>
      <c r="S30" s="75"/>
      <c r="T30" s="75"/>
      <c r="U30" s="63"/>
    </row>
    <row r="31" spans="1:21" ht="15" customHeight="1" x14ac:dyDescent="0.25">
      <c r="A31" s="63"/>
      <c r="B31" s="294" t="s">
        <v>73</v>
      </c>
      <c r="C31" s="297" t="s">
        <v>74</v>
      </c>
      <c r="D31" s="298"/>
      <c r="E31" s="298"/>
      <c r="F31" s="298"/>
      <c r="G31" s="298"/>
      <c r="H31" s="298"/>
      <c r="I31" s="299"/>
      <c r="J31" s="164"/>
      <c r="K31" s="75"/>
      <c r="L31" s="75"/>
      <c r="M31" s="75"/>
      <c r="N31" s="75"/>
      <c r="O31" s="75"/>
      <c r="P31" s="75"/>
      <c r="Q31" s="75"/>
      <c r="R31" s="75"/>
      <c r="S31" s="75"/>
      <c r="T31" s="75"/>
      <c r="U31" s="63"/>
    </row>
    <row r="32" spans="1:21" ht="15" customHeight="1" x14ac:dyDescent="0.25">
      <c r="A32" s="63"/>
      <c r="B32" s="295"/>
      <c r="C32" s="300"/>
      <c r="D32" s="301"/>
      <c r="E32" s="301"/>
      <c r="F32" s="301"/>
      <c r="G32" s="301"/>
      <c r="H32" s="301"/>
      <c r="I32" s="302"/>
      <c r="J32" s="164"/>
      <c r="K32" s="75"/>
      <c r="L32" s="75"/>
      <c r="M32" s="75"/>
      <c r="N32" s="75"/>
      <c r="O32" s="75"/>
      <c r="P32" s="75"/>
      <c r="Q32" s="75"/>
      <c r="R32" s="75"/>
      <c r="S32" s="75"/>
      <c r="T32" s="75"/>
      <c r="U32" s="63"/>
    </row>
    <row r="33" spans="1:21" ht="15" customHeight="1" x14ac:dyDescent="0.25">
      <c r="A33" s="63"/>
      <c r="B33" s="295"/>
      <c r="C33" s="300"/>
      <c r="D33" s="301"/>
      <c r="E33" s="301"/>
      <c r="F33" s="301"/>
      <c r="G33" s="301"/>
      <c r="H33" s="301"/>
      <c r="I33" s="302"/>
      <c r="J33" s="164"/>
      <c r="K33" s="75"/>
      <c r="L33" s="75"/>
      <c r="M33" s="75"/>
      <c r="N33" s="75"/>
      <c r="O33" s="75"/>
      <c r="P33" s="75"/>
      <c r="Q33" s="75"/>
      <c r="R33" s="75"/>
      <c r="S33" s="75"/>
      <c r="T33" s="75"/>
      <c r="U33" s="63"/>
    </row>
    <row r="34" spans="1:21" ht="50.25" customHeight="1" thickBot="1" x14ac:dyDescent="0.3">
      <c r="A34" s="63"/>
      <c r="B34" s="296"/>
      <c r="C34" s="303"/>
      <c r="D34" s="304"/>
      <c r="E34" s="304"/>
      <c r="F34" s="304"/>
      <c r="G34" s="304"/>
      <c r="H34" s="304"/>
      <c r="I34" s="305"/>
      <c r="J34" s="164"/>
      <c r="K34" s="75"/>
      <c r="L34" s="75"/>
      <c r="M34" s="75"/>
      <c r="N34" s="75"/>
      <c r="O34" s="75"/>
      <c r="P34" s="75"/>
      <c r="Q34" s="75"/>
      <c r="R34" s="75"/>
      <c r="S34" s="75"/>
      <c r="T34" s="75"/>
      <c r="U34" s="63"/>
    </row>
    <row r="35" spans="1:21" ht="41.25" customHeight="1" thickBot="1" x14ac:dyDescent="0.3">
      <c r="A35" s="63"/>
      <c r="B35" s="166" t="s">
        <v>75</v>
      </c>
      <c r="C35" s="289" t="s">
        <v>76</v>
      </c>
      <c r="D35" s="290"/>
      <c r="E35" s="290"/>
      <c r="F35" s="290"/>
      <c r="G35" s="290"/>
      <c r="H35" s="290"/>
      <c r="I35" s="291"/>
      <c r="J35" s="164"/>
      <c r="K35" s="75"/>
      <c r="L35" s="63"/>
      <c r="M35" s="63"/>
      <c r="N35" s="63"/>
      <c r="O35" s="63"/>
      <c r="P35" s="63"/>
      <c r="Q35" s="63"/>
      <c r="R35" s="63"/>
      <c r="S35" s="63"/>
      <c r="U35" s="63"/>
    </row>
    <row r="36" spans="1:21" ht="51.75" customHeight="1" thickBot="1" x14ac:dyDescent="0.3">
      <c r="A36" s="63"/>
      <c r="B36" s="165" t="s">
        <v>77</v>
      </c>
      <c r="C36" s="289" t="s">
        <v>78</v>
      </c>
      <c r="D36" s="290"/>
      <c r="E36" s="290"/>
      <c r="F36" s="290"/>
      <c r="G36" s="290"/>
      <c r="H36" s="290"/>
      <c r="I36" s="291"/>
      <c r="J36" s="164"/>
      <c r="K36" s="75"/>
      <c r="L36" s="63"/>
      <c r="M36" s="63"/>
      <c r="N36" s="63"/>
      <c r="O36" s="63"/>
      <c r="P36" s="63"/>
      <c r="Q36" s="63"/>
      <c r="R36" s="63"/>
      <c r="S36" s="63"/>
      <c r="T36" s="63"/>
      <c r="U36" s="63"/>
    </row>
    <row r="37" spans="1:21" ht="15" customHeight="1" x14ac:dyDescent="0.25">
      <c r="A37" s="63"/>
      <c r="B37" s="294" t="s">
        <v>79</v>
      </c>
      <c r="C37" s="297" t="s">
        <v>80</v>
      </c>
      <c r="D37" s="298"/>
      <c r="E37" s="298"/>
      <c r="F37" s="298"/>
      <c r="G37" s="298"/>
      <c r="H37" s="298"/>
      <c r="I37" s="299"/>
      <c r="J37" s="164"/>
      <c r="K37" s="75"/>
      <c r="L37" s="63"/>
      <c r="M37" s="63"/>
      <c r="N37" s="63"/>
      <c r="O37" s="63"/>
      <c r="P37" s="63"/>
      <c r="Q37" s="63"/>
      <c r="R37" s="63"/>
      <c r="S37" s="63"/>
      <c r="T37" s="63"/>
      <c r="U37" s="63"/>
    </row>
    <row r="38" spans="1:21" ht="39" customHeight="1" x14ac:dyDescent="0.25">
      <c r="A38" s="63"/>
      <c r="B38" s="295"/>
      <c r="C38" s="300"/>
      <c r="D38" s="301"/>
      <c r="E38" s="301"/>
      <c r="F38" s="301"/>
      <c r="G38" s="301"/>
      <c r="H38" s="301"/>
      <c r="I38" s="302"/>
      <c r="J38" s="164"/>
      <c r="K38" s="63"/>
      <c r="L38" s="63"/>
      <c r="M38" s="63"/>
      <c r="N38" s="63"/>
      <c r="O38" s="63"/>
      <c r="P38" s="63"/>
      <c r="Q38" s="63"/>
      <c r="R38" s="63"/>
      <c r="S38" s="63"/>
      <c r="T38" s="63"/>
      <c r="U38" s="63"/>
    </row>
    <row r="39" spans="1:21" ht="27" customHeight="1" x14ac:dyDescent="0.25">
      <c r="A39" s="63"/>
      <c r="B39" s="295"/>
      <c r="C39" s="300"/>
      <c r="D39" s="301"/>
      <c r="E39" s="301"/>
      <c r="F39" s="301"/>
      <c r="G39" s="301"/>
      <c r="H39" s="301"/>
      <c r="I39" s="302"/>
      <c r="J39" s="164"/>
      <c r="K39" s="63"/>
      <c r="L39" s="63"/>
      <c r="M39" s="63"/>
      <c r="N39" s="63"/>
      <c r="O39" s="63"/>
      <c r="P39" s="63"/>
      <c r="Q39" s="63"/>
      <c r="R39" s="63"/>
      <c r="S39" s="63"/>
      <c r="T39" s="63"/>
      <c r="U39" s="63"/>
    </row>
    <row r="40" spans="1:21" ht="24.75" customHeight="1" thickBot="1" x14ac:dyDescent="0.3">
      <c r="A40" s="63"/>
      <c r="B40" s="296"/>
      <c r="C40" s="303"/>
      <c r="D40" s="304"/>
      <c r="E40" s="304"/>
      <c r="F40" s="304"/>
      <c r="G40" s="304"/>
      <c r="H40" s="304"/>
      <c r="I40" s="305"/>
      <c r="J40" s="164"/>
      <c r="K40" s="63"/>
      <c r="L40" s="63"/>
      <c r="M40" s="63"/>
      <c r="N40" s="63"/>
      <c r="O40" s="63"/>
      <c r="P40" s="63"/>
      <c r="Q40" s="63"/>
      <c r="R40" s="63"/>
      <c r="S40" s="63"/>
      <c r="T40" s="63"/>
      <c r="U40" s="63"/>
    </row>
    <row r="41" spans="1:21" ht="36.75" customHeight="1" x14ac:dyDescent="0.25">
      <c r="A41" s="63"/>
      <c r="B41" s="75"/>
      <c r="C41" s="75"/>
      <c r="D41" s="75"/>
      <c r="E41" s="75"/>
      <c r="F41" s="75"/>
      <c r="G41" s="75"/>
      <c r="H41" s="75"/>
      <c r="I41" s="75"/>
      <c r="J41" s="75"/>
      <c r="K41" s="63"/>
      <c r="L41" s="63"/>
      <c r="M41" s="63"/>
      <c r="N41" s="63"/>
      <c r="O41" s="63"/>
      <c r="P41" s="63"/>
      <c r="Q41" s="63"/>
      <c r="R41" s="63"/>
      <c r="S41" s="63"/>
      <c r="T41" s="63"/>
      <c r="U41" s="63"/>
    </row>
    <row r="42" spans="1:21" ht="15" customHeight="1" x14ac:dyDescent="0.25">
      <c r="A42" s="63"/>
      <c r="B42" s="63"/>
      <c r="C42" s="63"/>
      <c r="D42" s="63"/>
      <c r="E42" s="63"/>
      <c r="F42" s="63"/>
      <c r="G42" s="63"/>
      <c r="H42" s="63"/>
      <c r="I42" s="63"/>
      <c r="J42" s="63"/>
      <c r="K42" s="63"/>
      <c r="U42" s="63"/>
    </row>
    <row r="43" spans="1:21" ht="15" customHeight="1" x14ac:dyDescent="0.25">
      <c r="A43" s="63"/>
      <c r="B43" s="63"/>
      <c r="C43" s="63"/>
      <c r="D43" s="63"/>
      <c r="E43" s="63"/>
      <c r="F43" s="63"/>
      <c r="G43" s="63"/>
      <c r="H43" s="63"/>
      <c r="I43" s="63"/>
      <c r="J43" s="63"/>
      <c r="K43" s="63"/>
      <c r="U43" s="63"/>
    </row>
    <row r="44" spans="1:21" ht="15" customHeight="1" x14ac:dyDescent="0.25">
      <c r="A44" s="63"/>
      <c r="B44" s="63"/>
      <c r="C44" s="63"/>
      <c r="D44" s="63"/>
      <c r="E44" s="63"/>
      <c r="F44" s="63"/>
      <c r="G44" s="63"/>
      <c r="H44" s="63"/>
      <c r="I44" s="63"/>
      <c r="J44" s="63"/>
      <c r="K44" s="63"/>
      <c r="U44" s="63"/>
    </row>
    <row r="45" spans="1:21" ht="15" customHeight="1" x14ac:dyDescent="0.25">
      <c r="A45" s="63"/>
      <c r="B45" s="63"/>
      <c r="C45" s="63"/>
      <c r="D45" s="63"/>
      <c r="E45" s="63"/>
      <c r="F45" s="63"/>
      <c r="G45" s="63"/>
      <c r="H45" s="63"/>
      <c r="I45" s="63"/>
      <c r="J45" s="63"/>
    </row>
    <row r="46" spans="1:21" ht="15" customHeight="1" x14ac:dyDescent="0.25">
      <c r="A46" s="63"/>
      <c r="B46" s="63"/>
      <c r="C46" s="63"/>
      <c r="D46" s="63"/>
      <c r="E46" s="63"/>
      <c r="F46" s="63"/>
      <c r="G46" s="63"/>
      <c r="H46" s="63"/>
      <c r="I46" s="63"/>
      <c r="J46" s="63"/>
    </row>
    <row r="47" spans="1:21" ht="15" customHeight="1" x14ac:dyDescent="0.25">
      <c r="A47" s="63"/>
      <c r="B47" s="63"/>
      <c r="C47" s="63"/>
      <c r="D47" s="63"/>
      <c r="E47" s="63"/>
      <c r="F47" s="63"/>
      <c r="G47" s="63"/>
      <c r="H47" s="63"/>
      <c r="I47" s="63"/>
      <c r="J47" s="63"/>
    </row>
    <row r="48" spans="1:21" ht="15" customHeight="1" x14ac:dyDescent="0.25">
      <c r="A48" s="63"/>
      <c r="B48" s="63"/>
      <c r="C48" s="63"/>
      <c r="D48" s="63"/>
      <c r="E48" s="63"/>
      <c r="F48" s="63"/>
      <c r="G48" s="63"/>
      <c r="H48" s="63"/>
      <c r="I48" s="63"/>
      <c r="J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zoomScaleSheetLayoutView="100" workbookViewId="0">
      <selection activeCell="L15" sqref="L15"/>
    </sheetView>
  </sheetViews>
  <sheetFormatPr baseColWidth="10" defaultColWidth="10.85546875" defaultRowHeight="15.75" x14ac:dyDescent="0.25"/>
  <cols>
    <col min="1" max="1" width="2.85546875" style="57" customWidth="1"/>
    <col min="2" max="2" width="18.140625" style="57" customWidth="1"/>
    <col min="3" max="6" width="10.85546875" style="57"/>
    <col min="7" max="7" width="17.85546875" style="57" customWidth="1"/>
    <col min="8" max="8" width="3.140625" style="57" customWidth="1"/>
    <col min="9" max="9" width="3.42578125" style="57" customWidth="1"/>
    <col min="10" max="10" width="37.85546875" style="57" customWidth="1"/>
    <col min="11" max="11" width="15.28515625" style="57" customWidth="1"/>
    <col min="12" max="14" width="10.85546875" style="57"/>
    <col min="15" max="15" width="11.42578125" style="57" customWidth="1"/>
    <col min="16" max="17" width="10.85546875" style="57"/>
    <col min="18" max="18" width="17.85546875" style="57" customWidth="1"/>
    <col min="19" max="19" width="3.28515625" style="57" customWidth="1"/>
    <col min="20" max="16384" width="10.85546875" style="57"/>
  </cols>
  <sheetData>
    <row r="1" spans="1:11" x14ac:dyDescent="0.25">
      <c r="A1" s="58"/>
      <c r="B1" s="58"/>
      <c r="C1" s="58"/>
      <c r="D1" s="58"/>
      <c r="E1" s="58"/>
      <c r="F1" s="58"/>
      <c r="G1" s="58"/>
      <c r="H1" s="58"/>
      <c r="I1" s="58"/>
      <c r="J1" s="58"/>
    </row>
    <row r="2" spans="1:11" ht="44.1" customHeight="1" x14ac:dyDescent="0.25">
      <c r="A2" s="58"/>
      <c r="B2" s="58"/>
      <c r="C2" s="58"/>
      <c r="D2" s="58"/>
      <c r="E2" s="58"/>
      <c r="F2" s="58"/>
      <c r="G2" s="58"/>
      <c r="H2" s="58"/>
      <c r="I2" s="58"/>
      <c r="J2" s="58"/>
    </row>
    <row r="3" spans="1:11" ht="18.95" customHeight="1" x14ac:dyDescent="0.3">
      <c r="A3" s="58"/>
      <c r="B3" s="306" t="s">
        <v>51</v>
      </c>
      <c r="C3" s="306"/>
      <c r="D3" s="306"/>
      <c r="E3" s="306"/>
      <c r="F3" s="306"/>
      <c r="G3" s="306"/>
      <c r="H3" s="306"/>
      <c r="I3" s="306"/>
      <c r="J3" s="306"/>
    </row>
    <row r="4" spans="1:11" ht="24.75" customHeight="1" x14ac:dyDescent="0.25">
      <c r="A4" s="58"/>
      <c r="B4" s="307" t="s">
        <v>81</v>
      </c>
      <c r="C4" s="307"/>
      <c r="D4" s="307"/>
      <c r="E4" s="307"/>
      <c r="F4" s="307"/>
      <c r="G4" s="307"/>
      <c r="H4" s="307"/>
      <c r="I4" s="307"/>
      <c r="J4" s="307"/>
      <c r="K4" s="63"/>
    </row>
    <row r="5" spans="1:11" ht="16.5" thickBot="1" x14ac:dyDescent="0.3">
      <c r="A5" s="58"/>
      <c r="B5" s="64"/>
      <c r="C5" s="64"/>
      <c r="D5" s="64"/>
      <c r="E5" s="64"/>
      <c r="F5" s="64"/>
      <c r="G5" s="64"/>
      <c r="H5" s="64"/>
      <c r="I5" s="64"/>
      <c r="J5" s="64"/>
      <c r="K5" s="63"/>
    </row>
    <row r="6" spans="1:11" x14ac:dyDescent="0.25">
      <c r="A6" s="64"/>
      <c r="B6" s="308" t="s">
        <v>82</v>
      </c>
      <c r="C6" s="309"/>
      <c r="D6" s="309"/>
      <c r="E6" s="309"/>
      <c r="F6" s="309"/>
      <c r="G6" s="309"/>
      <c r="H6" s="309"/>
      <c r="I6" s="309"/>
      <c r="J6" s="310"/>
      <c r="K6" s="63"/>
    </row>
    <row r="7" spans="1:11" ht="66.95" customHeight="1" x14ac:dyDescent="0.25">
      <c r="A7" s="64"/>
      <c r="B7" s="311"/>
      <c r="C7" s="312"/>
      <c r="D7" s="312"/>
      <c r="E7" s="312"/>
      <c r="F7" s="312"/>
      <c r="G7" s="312"/>
      <c r="H7" s="312"/>
      <c r="I7" s="312"/>
      <c r="J7" s="313"/>
      <c r="K7" s="63"/>
    </row>
    <row r="8" spans="1:11" ht="35.25" customHeight="1" thickBot="1" x14ac:dyDescent="0.3">
      <c r="A8" s="64"/>
      <c r="B8" s="311"/>
      <c r="C8" s="312"/>
      <c r="D8" s="312"/>
      <c r="E8" s="312"/>
      <c r="F8" s="312"/>
      <c r="G8" s="312"/>
      <c r="H8" s="312"/>
      <c r="I8" s="312"/>
      <c r="J8" s="313"/>
      <c r="K8" s="63"/>
    </row>
    <row r="9" spans="1:11" ht="32.25" customHeight="1" thickBot="1" x14ac:dyDescent="0.3">
      <c r="A9" s="64"/>
      <c r="B9" s="66"/>
      <c r="C9" s="314" t="s">
        <v>83</v>
      </c>
      <c r="D9" s="315"/>
      <c r="E9" s="315"/>
      <c r="F9" s="316"/>
      <c r="G9" s="65" t="s">
        <v>84</v>
      </c>
      <c r="H9" s="64"/>
      <c r="I9" s="64"/>
      <c r="J9" s="67"/>
      <c r="K9" s="63"/>
    </row>
    <row r="10" spans="1:11" ht="81.95" customHeight="1" thickBot="1" x14ac:dyDescent="0.3">
      <c r="A10" s="64"/>
      <c r="B10" s="66"/>
      <c r="C10" s="289" t="s">
        <v>85</v>
      </c>
      <c r="D10" s="290"/>
      <c r="E10" s="290"/>
      <c r="F10" s="291"/>
      <c r="G10" s="68">
        <v>5</v>
      </c>
      <c r="H10" s="64"/>
      <c r="I10" s="64"/>
      <c r="J10" s="67"/>
      <c r="K10" s="63"/>
    </row>
    <row r="11" spans="1:11" ht="26.25" customHeight="1" x14ac:dyDescent="0.25">
      <c r="A11" s="64"/>
      <c r="B11" s="66"/>
      <c r="C11" s="297" t="s">
        <v>86</v>
      </c>
      <c r="D11" s="298"/>
      <c r="E11" s="298"/>
      <c r="F11" s="299"/>
      <c r="G11" s="317">
        <v>4</v>
      </c>
      <c r="H11" s="64"/>
      <c r="I11" s="64"/>
      <c r="J11" s="67"/>
      <c r="K11" s="63"/>
    </row>
    <row r="12" spans="1:11" ht="38.25" customHeight="1" thickBot="1" x14ac:dyDescent="0.3">
      <c r="A12" s="64"/>
      <c r="B12" s="66"/>
      <c r="C12" s="303"/>
      <c r="D12" s="304"/>
      <c r="E12" s="304"/>
      <c r="F12" s="305"/>
      <c r="G12" s="318"/>
      <c r="H12" s="64"/>
      <c r="I12" s="64"/>
      <c r="J12" s="67"/>
      <c r="K12" s="63"/>
    </row>
    <row r="13" spans="1:11" ht="66.75" customHeight="1" x14ac:dyDescent="0.25">
      <c r="A13" s="64"/>
      <c r="B13" s="66"/>
      <c r="C13" s="297" t="s">
        <v>87</v>
      </c>
      <c r="D13" s="298"/>
      <c r="E13" s="298"/>
      <c r="F13" s="299"/>
      <c r="G13" s="317">
        <v>3</v>
      </c>
      <c r="H13" s="64"/>
      <c r="I13" s="64"/>
      <c r="J13" s="67"/>
      <c r="K13" s="63"/>
    </row>
    <row r="14" spans="1:11" ht="14.1" customHeight="1" thickBot="1" x14ac:dyDescent="0.3">
      <c r="A14" s="64"/>
      <c r="B14" s="66"/>
      <c r="C14" s="303"/>
      <c r="D14" s="304"/>
      <c r="E14" s="304"/>
      <c r="F14" s="305"/>
      <c r="G14" s="318"/>
      <c r="H14" s="64"/>
      <c r="I14" s="64"/>
      <c r="J14" s="67"/>
      <c r="K14" s="63"/>
    </row>
    <row r="15" spans="1:11" ht="51.75" customHeight="1" thickBot="1" x14ac:dyDescent="0.3">
      <c r="A15" s="64"/>
      <c r="B15" s="66"/>
      <c r="C15" s="289" t="s">
        <v>88</v>
      </c>
      <c r="D15" s="290"/>
      <c r="E15" s="290"/>
      <c r="F15" s="291"/>
      <c r="G15" s="68">
        <v>2</v>
      </c>
      <c r="H15" s="64"/>
      <c r="I15" s="64"/>
      <c r="J15" s="67"/>
      <c r="K15" s="63"/>
    </row>
    <row r="16" spans="1:11" ht="61.5" customHeight="1" thickBot="1" x14ac:dyDescent="0.3">
      <c r="A16" s="64"/>
      <c r="B16" s="69"/>
      <c r="C16" s="289" t="s">
        <v>89</v>
      </c>
      <c r="D16" s="290"/>
      <c r="E16" s="290"/>
      <c r="F16" s="291"/>
      <c r="G16" s="68">
        <v>1</v>
      </c>
      <c r="H16" s="101"/>
      <c r="I16" s="101"/>
      <c r="J16" s="102"/>
      <c r="K16" s="63"/>
    </row>
    <row r="17" spans="1:11" ht="63.95" customHeight="1" x14ac:dyDescent="0.25">
      <c r="A17" s="64"/>
      <c r="B17" s="331" t="s">
        <v>90</v>
      </c>
      <c r="C17" s="332"/>
      <c r="D17" s="332"/>
      <c r="E17" s="332"/>
      <c r="F17" s="332"/>
      <c r="G17" s="332"/>
      <c r="H17" s="332"/>
      <c r="I17" s="332"/>
      <c r="J17" s="333"/>
      <c r="K17" s="63"/>
    </row>
    <row r="18" spans="1:11" ht="48.75" customHeight="1" x14ac:dyDescent="0.25">
      <c r="A18" s="64"/>
      <c r="B18" s="70" t="s">
        <v>91</v>
      </c>
      <c r="C18" s="322" t="s">
        <v>92</v>
      </c>
      <c r="D18" s="323"/>
      <c r="E18" s="323"/>
      <c r="F18" s="323"/>
      <c r="G18" s="323"/>
      <c r="H18" s="323"/>
      <c r="I18" s="323"/>
      <c r="J18" s="324"/>
      <c r="K18" s="63"/>
    </row>
    <row r="19" spans="1:11" ht="20.100000000000001" customHeight="1" x14ac:dyDescent="0.25">
      <c r="A19" s="64"/>
      <c r="B19" s="71"/>
      <c r="C19" s="325"/>
      <c r="D19" s="326"/>
      <c r="E19" s="326"/>
      <c r="F19" s="326"/>
      <c r="G19" s="326"/>
      <c r="H19" s="326"/>
      <c r="I19" s="326"/>
      <c r="J19" s="327"/>
      <c r="K19" s="63"/>
    </row>
    <row r="20" spans="1:11" ht="15" customHeight="1" x14ac:dyDescent="0.25">
      <c r="A20" s="64"/>
      <c r="B20" s="334" t="s">
        <v>93</v>
      </c>
      <c r="C20" s="322" t="s">
        <v>94</v>
      </c>
      <c r="D20" s="323"/>
      <c r="E20" s="323"/>
      <c r="F20" s="323"/>
      <c r="G20" s="323"/>
      <c r="H20" s="323"/>
      <c r="I20" s="323"/>
      <c r="J20" s="324"/>
      <c r="K20" s="63"/>
    </row>
    <row r="21" spans="1:11" ht="59.25" customHeight="1" x14ac:dyDescent="0.25">
      <c r="A21" s="64"/>
      <c r="B21" s="335"/>
      <c r="C21" s="325"/>
      <c r="D21" s="326"/>
      <c r="E21" s="326"/>
      <c r="F21" s="326"/>
      <c r="G21" s="326"/>
      <c r="H21" s="326"/>
      <c r="I21" s="326"/>
      <c r="J21" s="327"/>
      <c r="K21" s="63"/>
    </row>
    <row r="22" spans="1:11" ht="75" customHeight="1" x14ac:dyDescent="0.25">
      <c r="A22" s="64"/>
      <c r="B22" s="104" t="s">
        <v>95</v>
      </c>
      <c r="C22" s="319" t="s">
        <v>96</v>
      </c>
      <c r="D22" s="320"/>
      <c r="E22" s="320"/>
      <c r="F22" s="320"/>
      <c r="G22" s="320"/>
      <c r="H22" s="320"/>
      <c r="I22" s="320"/>
      <c r="J22" s="321"/>
      <c r="K22" s="63"/>
    </row>
    <row r="23" spans="1:11" ht="78" customHeight="1" x14ac:dyDescent="0.25">
      <c r="A23" s="64"/>
      <c r="B23" s="72" t="s">
        <v>97</v>
      </c>
      <c r="C23" s="322" t="s">
        <v>98</v>
      </c>
      <c r="D23" s="323"/>
      <c r="E23" s="323"/>
      <c r="F23" s="323"/>
      <c r="G23" s="323"/>
      <c r="H23" s="323"/>
      <c r="I23" s="323"/>
      <c r="J23" s="324"/>
      <c r="K23" s="63"/>
    </row>
    <row r="24" spans="1:11" ht="9" customHeight="1" x14ac:dyDescent="0.25">
      <c r="A24" s="64"/>
      <c r="B24" s="73"/>
      <c r="C24" s="325"/>
      <c r="D24" s="326"/>
      <c r="E24" s="326"/>
      <c r="F24" s="326"/>
      <c r="G24" s="326"/>
      <c r="H24" s="326"/>
      <c r="I24" s="326"/>
      <c r="J24" s="327"/>
      <c r="K24" s="63"/>
    </row>
    <row r="25" spans="1:11" ht="65.25" customHeight="1" x14ac:dyDescent="0.25">
      <c r="A25" s="64"/>
      <c r="B25" s="72" t="s">
        <v>99</v>
      </c>
      <c r="C25" s="322" t="s">
        <v>100</v>
      </c>
      <c r="D25" s="323"/>
      <c r="E25" s="323"/>
      <c r="F25" s="323"/>
      <c r="G25" s="323"/>
      <c r="H25" s="323"/>
      <c r="I25" s="323"/>
      <c r="J25" s="324"/>
      <c r="K25" s="63"/>
    </row>
    <row r="26" spans="1:11" ht="21.95" customHeight="1" thickBot="1" x14ac:dyDescent="0.3">
      <c r="A26" s="64"/>
      <c r="B26" s="74"/>
      <c r="C26" s="328"/>
      <c r="D26" s="329"/>
      <c r="E26" s="329"/>
      <c r="F26" s="329"/>
      <c r="G26" s="329"/>
      <c r="H26" s="329"/>
      <c r="I26" s="329"/>
      <c r="J26" s="330"/>
      <c r="K26" s="63"/>
    </row>
    <row r="27" spans="1:11" ht="57" customHeight="1" x14ac:dyDescent="0.25">
      <c r="A27" s="64"/>
      <c r="B27" s="75"/>
      <c r="C27" s="75"/>
      <c r="D27" s="75"/>
      <c r="E27" s="75"/>
      <c r="F27" s="75"/>
      <c r="G27" s="75"/>
      <c r="H27" s="75"/>
      <c r="I27" s="75"/>
      <c r="J27" s="75"/>
      <c r="K27" s="63"/>
    </row>
    <row r="28" spans="1:11" ht="24.75" customHeight="1" x14ac:dyDescent="0.25">
      <c r="A28" s="64"/>
      <c r="B28" s="75"/>
      <c r="C28" s="75"/>
      <c r="D28" s="75"/>
      <c r="E28" s="75"/>
      <c r="F28" s="75"/>
      <c r="G28" s="75"/>
      <c r="H28" s="75"/>
      <c r="I28" s="75"/>
      <c r="J28" s="75"/>
      <c r="K28" s="63"/>
    </row>
    <row r="29" spans="1:11" ht="102" customHeight="1" x14ac:dyDescent="0.25">
      <c r="A29" s="64"/>
      <c r="B29" s="75"/>
      <c r="C29" s="75"/>
      <c r="D29" s="75"/>
      <c r="E29" s="75"/>
      <c r="F29" s="75"/>
      <c r="G29" s="75"/>
      <c r="H29" s="75"/>
      <c r="I29" s="75"/>
      <c r="J29" s="75"/>
      <c r="K29" s="63"/>
    </row>
    <row r="30" spans="1:11" ht="63" customHeight="1" x14ac:dyDescent="0.25">
      <c r="A30" s="75"/>
      <c r="B30" s="75"/>
      <c r="C30" s="75"/>
      <c r="D30" s="75"/>
      <c r="E30" s="75"/>
      <c r="F30" s="75"/>
      <c r="G30" s="75"/>
      <c r="H30" s="75"/>
      <c r="I30" s="75"/>
      <c r="J30" s="75"/>
      <c r="K30" s="63"/>
    </row>
    <row r="31" spans="1:11" ht="15.75" customHeight="1" x14ac:dyDescent="0.25">
      <c r="A31" s="75"/>
      <c r="B31" s="75"/>
      <c r="C31" s="75"/>
      <c r="D31" s="75"/>
      <c r="E31" s="75"/>
      <c r="F31" s="75"/>
      <c r="G31" s="75"/>
      <c r="H31" s="75"/>
      <c r="I31" s="75"/>
      <c r="J31" s="75"/>
      <c r="K31" s="63"/>
    </row>
    <row r="32" spans="1:11" ht="30" customHeight="1" x14ac:dyDescent="0.25">
      <c r="A32" s="75"/>
      <c r="B32" s="75"/>
      <c r="C32" s="75"/>
      <c r="D32" s="75"/>
      <c r="E32" s="75"/>
      <c r="F32" s="75"/>
      <c r="G32" s="75"/>
      <c r="H32" s="75"/>
      <c r="I32" s="75"/>
      <c r="J32" s="75"/>
      <c r="K32" s="63"/>
    </row>
    <row r="33" spans="1:11" ht="42.75" customHeight="1" x14ac:dyDescent="0.25">
      <c r="A33" s="75"/>
      <c r="B33" s="75"/>
      <c r="C33" s="75"/>
      <c r="D33" s="75"/>
      <c r="E33" s="75"/>
      <c r="F33" s="75"/>
      <c r="G33" s="75"/>
      <c r="H33" s="75"/>
      <c r="I33" s="75"/>
      <c r="J33" s="75"/>
      <c r="K33" s="63"/>
    </row>
    <row r="34" spans="1:11" ht="59.25" customHeight="1" x14ac:dyDescent="0.25">
      <c r="A34" s="75"/>
      <c r="B34" s="75"/>
      <c r="C34" s="75"/>
      <c r="D34" s="75"/>
      <c r="E34" s="75"/>
      <c r="F34" s="75"/>
      <c r="G34" s="75"/>
      <c r="H34" s="75"/>
      <c r="I34" s="75"/>
      <c r="J34" s="75"/>
      <c r="K34" s="63"/>
    </row>
    <row r="35" spans="1:11" ht="15" customHeight="1" x14ac:dyDescent="0.25">
      <c r="A35" s="75"/>
      <c r="B35" s="75"/>
      <c r="C35" s="75"/>
      <c r="D35" s="75"/>
      <c r="E35" s="75"/>
      <c r="F35" s="75"/>
      <c r="G35" s="75"/>
      <c r="H35" s="75"/>
      <c r="I35" s="75"/>
      <c r="J35" s="75"/>
      <c r="K35" s="63"/>
    </row>
    <row r="36" spans="1:11" ht="15" customHeight="1" x14ac:dyDescent="0.25">
      <c r="A36" s="75"/>
      <c r="B36" s="75"/>
      <c r="C36" s="75"/>
      <c r="D36" s="75"/>
      <c r="E36" s="75"/>
      <c r="F36" s="75"/>
      <c r="G36" s="75"/>
      <c r="H36" s="75"/>
      <c r="I36" s="75"/>
      <c r="J36" s="75"/>
      <c r="K36" s="63"/>
    </row>
    <row r="37" spans="1:11" ht="15" customHeight="1" x14ac:dyDescent="0.25">
      <c r="A37" s="75"/>
      <c r="B37" s="75"/>
      <c r="C37" s="75"/>
      <c r="D37" s="75"/>
      <c r="E37" s="75"/>
      <c r="F37" s="75"/>
      <c r="G37" s="75"/>
      <c r="H37" s="75"/>
      <c r="I37" s="75"/>
      <c r="J37" s="75"/>
      <c r="K37" s="63"/>
    </row>
    <row r="38" spans="1:11" ht="50.25" customHeight="1" x14ac:dyDescent="0.25">
      <c r="A38" s="75"/>
      <c r="B38" s="75"/>
      <c r="C38" s="75"/>
      <c r="D38" s="75"/>
      <c r="E38" s="75"/>
      <c r="F38" s="75"/>
      <c r="G38" s="75"/>
      <c r="H38" s="75"/>
      <c r="I38" s="75"/>
      <c r="J38" s="75"/>
      <c r="K38" s="63"/>
    </row>
    <row r="39" spans="1:11" ht="41.25" customHeight="1" x14ac:dyDescent="0.25">
      <c r="A39" s="75"/>
      <c r="B39" s="63"/>
      <c r="C39" s="63"/>
      <c r="D39" s="63"/>
      <c r="E39" s="63"/>
      <c r="F39" s="63"/>
      <c r="G39" s="63"/>
      <c r="H39" s="63"/>
      <c r="I39" s="63"/>
      <c r="K39" s="63"/>
    </row>
    <row r="40" spans="1:11" ht="51.75" customHeight="1" x14ac:dyDescent="0.25">
      <c r="A40" s="75"/>
      <c r="B40" s="63"/>
      <c r="C40" s="63"/>
      <c r="D40" s="63"/>
      <c r="E40" s="63"/>
      <c r="F40" s="63"/>
      <c r="G40" s="63"/>
      <c r="H40" s="63"/>
      <c r="I40" s="63"/>
      <c r="J40" s="63"/>
      <c r="K40" s="63"/>
    </row>
    <row r="41" spans="1:11" ht="15" customHeight="1" x14ac:dyDescent="0.25">
      <c r="A41" s="75"/>
      <c r="B41" s="63"/>
      <c r="C41" s="63"/>
      <c r="D41" s="63"/>
      <c r="E41" s="63"/>
      <c r="F41" s="63"/>
      <c r="G41" s="63"/>
      <c r="H41" s="63"/>
      <c r="I41" s="63"/>
      <c r="J41" s="63"/>
      <c r="K41" s="63"/>
    </row>
    <row r="42" spans="1:11" ht="39" customHeight="1" x14ac:dyDescent="0.25">
      <c r="A42" s="63"/>
      <c r="B42" s="63"/>
      <c r="C42" s="63"/>
      <c r="D42" s="63"/>
      <c r="E42" s="63"/>
      <c r="F42" s="63"/>
      <c r="G42" s="63"/>
      <c r="H42" s="63"/>
      <c r="I42" s="63"/>
      <c r="J42" s="63"/>
      <c r="K42" s="63"/>
    </row>
    <row r="43" spans="1:11" ht="27" customHeight="1" x14ac:dyDescent="0.25">
      <c r="A43" s="63"/>
      <c r="B43" s="63"/>
      <c r="C43" s="63"/>
      <c r="D43" s="63"/>
      <c r="E43" s="63"/>
      <c r="F43" s="63"/>
      <c r="G43" s="63"/>
      <c r="H43" s="63"/>
      <c r="I43" s="63"/>
      <c r="J43" s="63"/>
      <c r="K43" s="63"/>
    </row>
    <row r="44" spans="1:11" ht="24.75" customHeight="1" x14ac:dyDescent="0.25">
      <c r="A44" s="63"/>
      <c r="B44" s="63"/>
      <c r="C44" s="63"/>
      <c r="D44" s="63"/>
      <c r="E44" s="63"/>
      <c r="F44" s="63"/>
      <c r="G44" s="63"/>
      <c r="H44" s="63"/>
      <c r="I44" s="63"/>
      <c r="J44" s="63"/>
      <c r="K44" s="63"/>
    </row>
    <row r="45" spans="1:11" ht="36.75" customHeight="1" x14ac:dyDescent="0.25">
      <c r="A45" s="63"/>
      <c r="B45" s="63"/>
      <c r="C45" s="63"/>
      <c r="D45" s="63"/>
      <c r="E45" s="63"/>
      <c r="F45" s="63"/>
      <c r="G45" s="63"/>
      <c r="H45" s="63"/>
      <c r="I45" s="63"/>
      <c r="J45" s="63"/>
      <c r="K45" s="63"/>
    </row>
    <row r="46" spans="1:11" ht="15" customHeight="1" x14ac:dyDescent="0.25">
      <c r="A46" s="63"/>
      <c r="K46" s="63"/>
    </row>
    <row r="47" spans="1:11" ht="15" customHeight="1" x14ac:dyDescent="0.25">
      <c r="A47" s="63"/>
      <c r="K47" s="63"/>
    </row>
    <row r="48" spans="1:11" ht="15" customHeight="1" x14ac:dyDescent="0.25">
      <c r="A48" s="63"/>
      <c r="K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G13:G14"/>
    <mergeCell ref="G11:G12"/>
    <mergeCell ref="C22:J22"/>
    <mergeCell ref="C23:J24"/>
    <mergeCell ref="C25:J26"/>
    <mergeCell ref="C18:J19"/>
    <mergeCell ref="C20:J21"/>
    <mergeCell ref="C11:F12"/>
    <mergeCell ref="C13:F14"/>
    <mergeCell ref="C15:F15"/>
    <mergeCell ref="C16:F16"/>
    <mergeCell ref="B17:J17"/>
    <mergeCell ref="B20:B21"/>
    <mergeCell ref="B3:J3"/>
    <mergeCell ref="B4:J4"/>
    <mergeCell ref="B6:J8"/>
    <mergeCell ref="C10:F10"/>
    <mergeCell ref="C9:F9"/>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56" t="s">
        <v>101</v>
      </c>
      <c r="C2" s="256"/>
      <c r="D2" s="256"/>
      <c r="E2" s="256"/>
      <c r="F2" s="341"/>
      <c r="G2" s="341"/>
      <c r="H2" s="341"/>
      <c r="I2" s="341"/>
      <c r="J2" s="341"/>
      <c r="K2" s="341"/>
      <c r="L2" s="341"/>
      <c r="M2" s="341"/>
      <c r="N2" s="341"/>
      <c r="O2" s="341"/>
      <c r="P2" s="341"/>
      <c r="Q2" s="341"/>
      <c r="R2" s="341"/>
    </row>
    <row r="3" spans="1:18" x14ac:dyDescent="0.25">
      <c r="B3" s="272" t="s">
        <v>1</v>
      </c>
      <c r="C3" s="272"/>
      <c r="D3" s="272"/>
      <c r="E3" s="27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66" t="s">
        <v>103</v>
      </c>
      <c r="D9" s="5" t="s">
        <v>104</v>
      </c>
      <c r="G9" s="7"/>
    </row>
    <row r="10" spans="1:18" x14ac:dyDescent="0.25">
      <c r="C10" s="266"/>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42" t="s">
        <v>14</v>
      </c>
      <c r="B15" s="343"/>
      <c r="C15" s="343"/>
      <c r="D15" s="343"/>
      <c r="E15" s="343"/>
      <c r="F15" s="343"/>
      <c r="G15" s="343"/>
      <c r="H15" s="344" t="s">
        <v>107</v>
      </c>
      <c r="I15" s="345"/>
      <c r="J15" s="345"/>
      <c r="K15" s="345"/>
      <c r="L15" s="345"/>
      <c r="M15" s="345"/>
      <c r="N15" s="345"/>
      <c r="O15" s="345"/>
      <c r="P15" s="345"/>
      <c r="Q15" s="345"/>
      <c r="R15" s="346"/>
    </row>
    <row r="16" spans="1:18" ht="28.5" customHeight="1" x14ac:dyDescent="0.25">
      <c r="A16" s="91" t="s">
        <v>17</v>
      </c>
      <c r="B16" s="91" t="s">
        <v>18</v>
      </c>
      <c r="C16" s="95" t="s">
        <v>19</v>
      </c>
      <c r="D16" s="91" t="s">
        <v>20</v>
      </c>
      <c r="E16" s="91" t="s">
        <v>108</v>
      </c>
      <c r="F16" s="91" t="s">
        <v>22</v>
      </c>
      <c r="G16" s="32" t="s">
        <v>23</v>
      </c>
      <c r="H16" s="336" t="s">
        <v>109</v>
      </c>
      <c r="I16" s="337"/>
      <c r="J16" s="337"/>
      <c r="K16" s="338"/>
      <c r="L16" s="91" t="s">
        <v>110</v>
      </c>
      <c r="M16" s="339" t="s">
        <v>111</v>
      </c>
      <c r="N16" s="277" t="s">
        <v>112</v>
      </c>
      <c r="O16" s="336" t="s">
        <v>113</v>
      </c>
      <c r="P16" s="338"/>
      <c r="Q16" s="336" t="s">
        <v>16</v>
      </c>
      <c r="R16" s="338"/>
    </row>
    <row r="17" spans="1:18" ht="30" customHeight="1" x14ac:dyDescent="0.25">
      <c r="A17" s="270" t="s">
        <v>26</v>
      </c>
      <c r="B17" s="271">
        <v>0.3</v>
      </c>
      <c r="C17" s="257" t="s">
        <v>27</v>
      </c>
      <c r="D17" s="9" t="s">
        <v>28</v>
      </c>
      <c r="E17" s="257">
        <v>4</v>
      </c>
      <c r="F17" s="257" t="s">
        <v>29</v>
      </c>
      <c r="G17" s="263" t="s">
        <v>30</v>
      </c>
      <c r="H17" s="89" t="s">
        <v>114</v>
      </c>
      <c r="I17" s="89" t="s">
        <v>115</v>
      </c>
      <c r="J17" s="89" t="s">
        <v>116</v>
      </c>
      <c r="K17" s="89" t="s">
        <v>117</v>
      </c>
      <c r="L17" s="8" t="s">
        <v>118</v>
      </c>
      <c r="M17" s="340"/>
      <c r="N17" s="278"/>
      <c r="O17" s="19" t="s">
        <v>119</v>
      </c>
      <c r="P17" s="19" t="s">
        <v>120</v>
      </c>
      <c r="Q17" s="19" t="s">
        <v>24</v>
      </c>
      <c r="R17" s="19" t="s">
        <v>25</v>
      </c>
    </row>
    <row r="18" spans="1:18" ht="45" customHeight="1" x14ac:dyDescent="0.25">
      <c r="A18" s="270"/>
      <c r="B18" s="270"/>
      <c r="C18" s="258"/>
      <c r="D18" s="10" t="s">
        <v>31</v>
      </c>
      <c r="E18" s="258"/>
      <c r="F18" s="258"/>
      <c r="G18" s="263"/>
      <c r="H18" s="350">
        <v>0.25</v>
      </c>
      <c r="I18" s="350">
        <f>1/E17</f>
        <v>0.25</v>
      </c>
      <c r="J18" s="350"/>
      <c r="K18" s="350"/>
      <c r="L18" s="347">
        <f>SUM(H18:K18)</f>
        <v>0.5</v>
      </c>
      <c r="M18" s="347">
        <f>2*B17/E17</f>
        <v>0.15</v>
      </c>
      <c r="N18" s="355" t="s">
        <v>121</v>
      </c>
      <c r="O18" s="355" t="s">
        <v>122</v>
      </c>
      <c r="P18" s="257" t="s">
        <v>123</v>
      </c>
      <c r="Q18" s="355" t="s">
        <v>124</v>
      </c>
      <c r="R18" s="257"/>
    </row>
    <row r="19" spans="1:18" ht="35.25" customHeight="1" x14ac:dyDescent="0.25">
      <c r="A19" s="270"/>
      <c r="B19" s="270"/>
      <c r="C19" s="258"/>
      <c r="D19" s="10" t="s">
        <v>32</v>
      </c>
      <c r="E19" s="258"/>
      <c r="F19" s="258"/>
      <c r="G19" s="263"/>
      <c r="H19" s="351"/>
      <c r="I19" s="353"/>
      <c r="J19" s="353"/>
      <c r="K19" s="353"/>
      <c r="L19" s="348"/>
      <c r="M19" s="348"/>
      <c r="N19" s="356"/>
      <c r="O19" s="356"/>
      <c r="P19" s="258"/>
      <c r="Q19" s="356"/>
      <c r="R19" s="258"/>
    </row>
    <row r="20" spans="1:18" ht="39.75" customHeight="1" x14ac:dyDescent="0.25">
      <c r="A20" s="270"/>
      <c r="B20" s="270"/>
      <c r="C20" s="259"/>
      <c r="D20" s="10" t="s">
        <v>33</v>
      </c>
      <c r="E20" s="259"/>
      <c r="F20" s="259"/>
      <c r="G20" s="263"/>
      <c r="H20" s="352"/>
      <c r="I20" s="354"/>
      <c r="J20" s="354"/>
      <c r="K20" s="354"/>
      <c r="L20" s="349"/>
      <c r="M20" s="349"/>
      <c r="N20" s="357"/>
      <c r="O20" s="357"/>
      <c r="P20" s="259"/>
      <c r="Q20" s="357"/>
      <c r="R20" s="259"/>
    </row>
    <row r="21" spans="1:18" ht="56.25" customHeight="1" x14ac:dyDescent="0.25">
      <c r="A21" s="276" t="s">
        <v>34</v>
      </c>
      <c r="B21" s="260">
        <v>0.4</v>
      </c>
      <c r="C21" s="257" t="s">
        <v>35</v>
      </c>
      <c r="D21" s="10" t="s">
        <v>125</v>
      </c>
      <c r="E21" s="257">
        <v>20</v>
      </c>
      <c r="F21" s="257" t="s">
        <v>37</v>
      </c>
      <c r="G21" s="257" t="s">
        <v>126</v>
      </c>
      <c r="H21" s="350">
        <v>0.08</v>
      </c>
      <c r="I21" s="350">
        <f>7/E21</f>
        <v>0.35</v>
      </c>
      <c r="J21" s="358"/>
      <c r="K21" s="257"/>
      <c r="L21" s="358">
        <f>+H21+I21+J21+K21</f>
        <v>0.43</v>
      </c>
      <c r="M21" s="358">
        <f>9*B21/E21</f>
        <v>0.18</v>
      </c>
      <c r="N21" s="257"/>
      <c r="O21" s="257"/>
      <c r="P21" s="257"/>
      <c r="Q21" s="257"/>
      <c r="R21" s="280"/>
    </row>
    <row r="22" spans="1:18" ht="47.25" customHeight="1" x14ac:dyDescent="0.25">
      <c r="A22" s="277"/>
      <c r="B22" s="261"/>
      <c r="C22" s="258"/>
      <c r="D22" s="10" t="s">
        <v>39</v>
      </c>
      <c r="E22" s="258"/>
      <c r="F22" s="258"/>
      <c r="G22" s="258"/>
      <c r="H22" s="353"/>
      <c r="I22" s="353"/>
      <c r="J22" s="258"/>
      <c r="K22" s="258"/>
      <c r="L22" s="359"/>
      <c r="M22" s="359"/>
      <c r="N22" s="258"/>
      <c r="O22" s="258"/>
      <c r="P22" s="258"/>
      <c r="Q22" s="258"/>
      <c r="R22" s="281"/>
    </row>
    <row r="23" spans="1:18" ht="57" customHeight="1" x14ac:dyDescent="0.25">
      <c r="A23" s="278"/>
      <c r="B23" s="262"/>
      <c r="C23" s="259"/>
      <c r="D23" s="10" t="s">
        <v>41</v>
      </c>
      <c r="E23" s="258"/>
      <c r="F23" s="259"/>
      <c r="G23" s="259"/>
      <c r="H23" s="354"/>
      <c r="I23" s="354"/>
      <c r="J23" s="259"/>
      <c r="K23" s="259"/>
      <c r="L23" s="360"/>
      <c r="M23" s="360"/>
      <c r="N23" s="259"/>
      <c r="O23" s="259"/>
      <c r="P23" s="259"/>
      <c r="Q23" s="259"/>
      <c r="R23" s="282"/>
    </row>
    <row r="24" spans="1:18" ht="55.5" customHeight="1" x14ac:dyDescent="0.25">
      <c r="A24" s="276" t="s">
        <v>43</v>
      </c>
      <c r="B24" s="260">
        <v>0.3</v>
      </c>
      <c r="C24" s="257" t="s">
        <v>44</v>
      </c>
      <c r="D24" s="10" t="s">
        <v>45</v>
      </c>
      <c r="E24" s="257">
        <v>15</v>
      </c>
      <c r="F24" s="257" t="s">
        <v>29</v>
      </c>
      <c r="G24" s="257" t="s">
        <v>42</v>
      </c>
      <c r="H24" s="350">
        <v>0.1</v>
      </c>
      <c r="I24" s="350">
        <f>5/E24</f>
        <v>0.33333333333333331</v>
      </c>
      <c r="J24" s="257"/>
      <c r="K24" s="257"/>
      <c r="L24" s="358">
        <f>+H24+I24+J24+K24</f>
        <v>0.43333333333333335</v>
      </c>
      <c r="M24" s="358">
        <f>8*B24/E24</f>
        <v>0.16</v>
      </c>
      <c r="N24" s="257"/>
      <c r="O24" s="257"/>
      <c r="P24" s="257"/>
      <c r="Q24" s="257"/>
      <c r="R24" s="257"/>
    </row>
    <row r="25" spans="1:18" ht="39.75" customHeight="1" x14ac:dyDescent="0.25">
      <c r="A25" s="277"/>
      <c r="B25" s="261"/>
      <c r="C25" s="258"/>
      <c r="D25" s="10" t="s">
        <v>46</v>
      </c>
      <c r="E25" s="258"/>
      <c r="F25" s="258"/>
      <c r="G25" s="258"/>
      <c r="H25" s="353"/>
      <c r="I25" s="353"/>
      <c r="J25" s="258"/>
      <c r="K25" s="258"/>
      <c r="L25" s="359"/>
      <c r="M25" s="359"/>
      <c r="N25" s="258"/>
      <c r="O25" s="258"/>
      <c r="P25" s="258"/>
      <c r="Q25" s="258"/>
      <c r="R25" s="258"/>
    </row>
    <row r="26" spans="1:18" ht="39" customHeight="1" x14ac:dyDescent="0.25">
      <c r="A26" s="278"/>
      <c r="B26" s="262"/>
      <c r="C26" s="259"/>
      <c r="D26" s="10" t="s">
        <v>47</v>
      </c>
      <c r="E26" s="259"/>
      <c r="F26" s="259"/>
      <c r="G26" s="259"/>
      <c r="H26" s="354"/>
      <c r="I26" s="354"/>
      <c r="J26" s="259"/>
      <c r="K26" s="259"/>
      <c r="L26" s="360"/>
      <c r="M26" s="360"/>
      <c r="N26" s="259"/>
      <c r="O26" s="259"/>
      <c r="P26" s="259"/>
      <c r="Q26" s="259"/>
      <c r="R26" s="259"/>
    </row>
    <row r="27" spans="1:18" ht="33.75" customHeight="1" x14ac:dyDescent="0.25">
      <c r="A27" s="19" t="s">
        <v>48</v>
      </c>
      <c r="B27" s="90">
        <f>SUM(B17:B26)</f>
        <v>1</v>
      </c>
      <c r="C27" s="90"/>
      <c r="D27" s="5"/>
      <c r="E27" s="5"/>
      <c r="F27" s="5"/>
      <c r="G27" s="10"/>
      <c r="H27" s="90">
        <f>SUM(H18:H26)</f>
        <v>0.43000000000000005</v>
      </c>
      <c r="I27" s="90">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85"/>
      <c r="E29" s="286"/>
      <c r="F29" s="361"/>
      <c r="G29" s="362"/>
      <c r="H29" s="363"/>
      <c r="I29" s="21"/>
      <c r="J29" s="21"/>
      <c r="K29" s="21"/>
      <c r="L29" s="21"/>
      <c r="M29" s="21"/>
      <c r="N29" s="21"/>
      <c r="O29" s="21"/>
      <c r="P29" s="21"/>
      <c r="Q29" s="21"/>
      <c r="R29" s="21"/>
    </row>
    <row r="30" spans="1:18" ht="15.75" thickBot="1" x14ac:dyDescent="0.3">
      <c r="A30" s="12"/>
      <c r="D30" s="283" t="s">
        <v>49</v>
      </c>
      <c r="E30" s="284"/>
      <c r="F30" s="93"/>
      <c r="G30" s="284" t="s">
        <v>50</v>
      </c>
      <c r="H30" s="287"/>
      <c r="I30" s="22"/>
      <c r="J30" s="22"/>
      <c r="K30" s="22"/>
      <c r="L30" s="22"/>
      <c r="M30" s="22"/>
      <c r="N30" s="22"/>
      <c r="O30" s="22"/>
      <c r="P30" s="22"/>
      <c r="Q30" s="22"/>
      <c r="R30" s="22"/>
    </row>
    <row r="31" spans="1:18" ht="15.75" thickBot="1" x14ac:dyDescent="0.3">
      <c r="A31" s="12"/>
    </row>
    <row r="32" spans="1:18" ht="15.75" thickBot="1" x14ac:dyDescent="0.3">
      <c r="A32" s="12"/>
      <c r="B32" s="364" t="s">
        <v>127</v>
      </c>
      <c r="C32" s="345"/>
      <c r="D32" s="345"/>
      <c r="E32" s="345"/>
      <c r="F32" s="345"/>
      <c r="G32" s="345"/>
      <c r="H32" s="346"/>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56" t="s">
        <v>101</v>
      </c>
      <c r="C2" s="256"/>
      <c r="D2" s="256"/>
      <c r="E2" s="256"/>
      <c r="F2" s="341"/>
      <c r="G2" s="341"/>
      <c r="H2" s="341"/>
      <c r="I2" s="341"/>
      <c r="J2" s="341"/>
      <c r="K2" s="341"/>
      <c r="L2" s="341"/>
      <c r="M2" s="341"/>
      <c r="N2" s="341"/>
      <c r="O2" s="341"/>
      <c r="P2" s="341"/>
      <c r="Q2" s="341"/>
      <c r="R2" s="341"/>
    </row>
    <row r="3" spans="1:18" x14ac:dyDescent="0.25">
      <c r="B3" s="272" t="s">
        <v>1</v>
      </c>
      <c r="C3" s="272"/>
      <c r="D3" s="272"/>
      <c r="E3" s="27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66" t="s">
        <v>103</v>
      </c>
      <c r="D9" s="5" t="s">
        <v>104</v>
      </c>
      <c r="G9" s="7"/>
    </row>
    <row r="10" spans="1:18" x14ac:dyDescent="0.25">
      <c r="C10" s="266"/>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42" t="s">
        <v>14</v>
      </c>
      <c r="B15" s="343"/>
      <c r="C15" s="343"/>
      <c r="D15" s="343"/>
      <c r="E15" s="343"/>
      <c r="F15" s="343"/>
      <c r="G15" s="343"/>
      <c r="H15" s="344" t="s">
        <v>107</v>
      </c>
      <c r="I15" s="345"/>
      <c r="J15" s="345"/>
      <c r="K15" s="345"/>
      <c r="L15" s="345"/>
      <c r="M15" s="345"/>
      <c r="N15" s="345"/>
      <c r="O15" s="345"/>
      <c r="P15" s="345"/>
      <c r="Q15" s="345"/>
      <c r="R15" s="346"/>
    </row>
    <row r="16" spans="1:18" ht="28.5" customHeight="1" x14ac:dyDescent="0.25">
      <c r="A16" s="91" t="s">
        <v>17</v>
      </c>
      <c r="B16" s="91" t="s">
        <v>18</v>
      </c>
      <c r="C16" s="95" t="s">
        <v>19</v>
      </c>
      <c r="D16" s="91" t="s">
        <v>20</v>
      </c>
      <c r="E16" s="91" t="s">
        <v>108</v>
      </c>
      <c r="F16" s="91" t="s">
        <v>22</v>
      </c>
      <c r="G16" s="32" t="s">
        <v>23</v>
      </c>
      <c r="H16" s="336" t="s">
        <v>109</v>
      </c>
      <c r="I16" s="337"/>
      <c r="J16" s="337"/>
      <c r="K16" s="338"/>
      <c r="L16" s="91" t="s">
        <v>110</v>
      </c>
      <c r="M16" s="339" t="s">
        <v>111</v>
      </c>
      <c r="N16" s="277" t="s">
        <v>112</v>
      </c>
      <c r="O16" s="336" t="s">
        <v>113</v>
      </c>
      <c r="P16" s="338"/>
      <c r="Q16" s="336" t="s">
        <v>16</v>
      </c>
      <c r="R16" s="338"/>
    </row>
    <row r="17" spans="1:18" ht="30" customHeight="1" x14ac:dyDescent="0.25">
      <c r="A17" s="270" t="s">
        <v>26</v>
      </c>
      <c r="B17" s="271">
        <v>0.3</v>
      </c>
      <c r="C17" s="257" t="s">
        <v>27</v>
      </c>
      <c r="D17" s="9" t="s">
        <v>28</v>
      </c>
      <c r="E17" s="257">
        <v>4</v>
      </c>
      <c r="F17" s="257" t="s">
        <v>29</v>
      </c>
      <c r="G17" s="263" t="s">
        <v>30</v>
      </c>
      <c r="H17" s="89" t="s">
        <v>114</v>
      </c>
      <c r="I17" s="89" t="s">
        <v>115</v>
      </c>
      <c r="J17" s="89" t="s">
        <v>116</v>
      </c>
      <c r="K17" s="89" t="s">
        <v>117</v>
      </c>
      <c r="L17" s="8" t="s">
        <v>118</v>
      </c>
      <c r="M17" s="340"/>
      <c r="N17" s="278"/>
      <c r="O17" s="19" t="s">
        <v>119</v>
      </c>
      <c r="P17" s="19" t="s">
        <v>120</v>
      </c>
      <c r="Q17" s="19" t="s">
        <v>24</v>
      </c>
      <c r="R17" s="19" t="s">
        <v>25</v>
      </c>
    </row>
    <row r="18" spans="1:18" ht="45" customHeight="1" x14ac:dyDescent="0.25">
      <c r="A18" s="270"/>
      <c r="B18" s="270"/>
      <c r="C18" s="258"/>
      <c r="D18" s="10" t="s">
        <v>31</v>
      </c>
      <c r="E18" s="258"/>
      <c r="F18" s="258"/>
      <c r="G18" s="263"/>
      <c r="H18" s="350">
        <f>1/E17</f>
        <v>0.25</v>
      </c>
      <c r="I18" s="350">
        <f>+'Seguimiento 2'!I18:I20</f>
        <v>0.25</v>
      </c>
      <c r="J18" s="350">
        <f>2/E17</f>
        <v>0.5</v>
      </c>
      <c r="K18" s="350"/>
      <c r="L18" s="347">
        <f>+H18+I18+J18</f>
        <v>1</v>
      </c>
      <c r="M18" s="347">
        <f>4*B17/E17</f>
        <v>0.3</v>
      </c>
      <c r="N18" s="355" t="s">
        <v>121</v>
      </c>
      <c r="O18" s="355" t="s">
        <v>122</v>
      </c>
      <c r="P18" s="257" t="s">
        <v>123</v>
      </c>
      <c r="Q18" s="355" t="s">
        <v>124</v>
      </c>
      <c r="R18" s="257"/>
    </row>
    <row r="19" spans="1:18" ht="35.25" customHeight="1" x14ac:dyDescent="0.25">
      <c r="A19" s="270"/>
      <c r="B19" s="270"/>
      <c r="C19" s="258"/>
      <c r="D19" s="10" t="s">
        <v>32</v>
      </c>
      <c r="E19" s="258"/>
      <c r="F19" s="258"/>
      <c r="G19" s="263"/>
      <c r="H19" s="353"/>
      <c r="I19" s="353"/>
      <c r="J19" s="353"/>
      <c r="K19" s="353"/>
      <c r="L19" s="348"/>
      <c r="M19" s="348"/>
      <c r="N19" s="356"/>
      <c r="O19" s="356"/>
      <c r="P19" s="258"/>
      <c r="Q19" s="356"/>
      <c r="R19" s="258"/>
    </row>
    <row r="20" spans="1:18" ht="39.75" customHeight="1" x14ac:dyDescent="0.25">
      <c r="A20" s="270"/>
      <c r="B20" s="270"/>
      <c r="C20" s="259"/>
      <c r="D20" s="10" t="s">
        <v>33</v>
      </c>
      <c r="E20" s="259"/>
      <c r="F20" s="259"/>
      <c r="G20" s="263"/>
      <c r="H20" s="354"/>
      <c r="I20" s="354"/>
      <c r="J20" s="354"/>
      <c r="K20" s="354"/>
      <c r="L20" s="349"/>
      <c r="M20" s="349"/>
      <c r="N20" s="357"/>
      <c r="O20" s="357"/>
      <c r="P20" s="259"/>
      <c r="Q20" s="357"/>
      <c r="R20" s="259"/>
    </row>
    <row r="21" spans="1:18" ht="56.25" customHeight="1" x14ac:dyDescent="0.25">
      <c r="A21" s="276" t="s">
        <v>34</v>
      </c>
      <c r="B21" s="260">
        <v>0.4</v>
      </c>
      <c r="C21" s="257" t="s">
        <v>35</v>
      </c>
      <c r="D21" s="10" t="s">
        <v>125</v>
      </c>
      <c r="E21" s="257">
        <v>20</v>
      </c>
      <c r="F21" s="257" t="s">
        <v>37</v>
      </c>
      <c r="G21" s="257" t="s">
        <v>126</v>
      </c>
      <c r="H21" s="350">
        <f>7/25</f>
        <v>0.28000000000000003</v>
      </c>
      <c r="I21" s="358">
        <f>+'Seguimiento 2'!I21:I23</f>
        <v>0.35</v>
      </c>
      <c r="J21" s="350">
        <f>5/E21</f>
        <v>0.25</v>
      </c>
      <c r="K21" s="257"/>
      <c r="L21" s="358">
        <f>+H21+I21+J21+K21</f>
        <v>0.88</v>
      </c>
      <c r="M21" s="358">
        <f>+L21*B21</f>
        <v>0.35200000000000004</v>
      </c>
      <c r="N21" s="257"/>
      <c r="O21" s="257"/>
      <c r="P21" s="257"/>
      <c r="Q21" s="257"/>
      <c r="R21" s="257"/>
    </row>
    <row r="22" spans="1:18" ht="47.25" customHeight="1" x14ac:dyDescent="0.25">
      <c r="A22" s="277"/>
      <c r="B22" s="261"/>
      <c r="C22" s="258"/>
      <c r="D22" s="10" t="s">
        <v>39</v>
      </c>
      <c r="E22" s="258"/>
      <c r="F22" s="258"/>
      <c r="G22" s="258"/>
      <c r="H22" s="353"/>
      <c r="I22" s="258"/>
      <c r="J22" s="353"/>
      <c r="K22" s="258"/>
      <c r="L22" s="359"/>
      <c r="M22" s="359"/>
      <c r="N22" s="258"/>
      <c r="O22" s="258"/>
      <c r="P22" s="258"/>
      <c r="Q22" s="258"/>
      <c r="R22" s="258"/>
    </row>
    <row r="23" spans="1:18" ht="57" customHeight="1" x14ac:dyDescent="0.25">
      <c r="A23" s="278"/>
      <c r="B23" s="262"/>
      <c r="C23" s="259"/>
      <c r="D23" s="10" t="s">
        <v>41</v>
      </c>
      <c r="E23" s="258"/>
      <c r="F23" s="259"/>
      <c r="G23" s="259"/>
      <c r="H23" s="354"/>
      <c r="I23" s="259"/>
      <c r="J23" s="354"/>
      <c r="K23" s="259"/>
      <c r="L23" s="360"/>
      <c r="M23" s="360"/>
      <c r="N23" s="259"/>
      <c r="O23" s="259"/>
      <c r="P23" s="259"/>
      <c r="Q23" s="259"/>
      <c r="R23" s="259"/>
    </row>
    <row r="24" spans="1:18" ht="55.5" customHeight="1" x14ac:dyDescent="0.25">
      <c r="A24" s="276" t="s">
        <v>43</v>
      </c>
      <c r="B24" s="260">
        <v>0.3</v>
      </c>
      <c r="C24" s="257" t="s">
        <v>44</v>
      </c>
      <c r="D24" s="10" t="s">
        <v>45</v>
      </c>
      <c r="E24" s="257">
        <v>15</v>
      </c>
      <c r="F24" s="257" t="s">
        <v>29</v>
      </c>
      <c r="G24" s="257" t="s">
        <v>42</v>
      </c>
      <c r="H24" s="350">
        <f>3/30</f>
        <v>0.1</v>
      </c>
      <c r="I24" s="358">
        <f>+'Seguimiento 2'!I24:I26</f>
        <v>0.33333333333333331</v>
      </c>
      <c r="J24" s="350">
        <f>6/E24</f>
        <v>0.4</v>
      </c>
      <c r="K24" s="257"/>
      <c r="L24" s="358">
        <f>+H24+I24+J24+K24</f>
        <v>0.83333333333333337</v>
      </c>
      <c r="M24" s="358">
        <f>14*B24/E24</f>
        <v>0.28000000000000003</v>
      </c>
      <c r="N24" s="257"/>
      <c r="O24" s="257"/>
      <c r="P24" s="257"/>
      <c r="Q24" s="257"/>
      <c r="R24" s="257"/>
    </row>
    <row r="25" spans="1:18" ht="39.75" customHeight="1" x14ac:dyDescent="0.25">
      <c r="A25" s="277"/>
      <c r="B25" s="261"/>
      <c r="C25" s="258"/>
      <c r="D25" s="10" t="s">
        <v>46</v>
      </c>
      <c r="E25" s="258"/>
      <c r="F25" s="258"/>
      <c r="G25" s="258"/>
      <c r="H25" s="353"/>
      <c r="I25" s="258"/>
      <c r="J25" s="353"/>
      <c r="K25" s="258"/>
      <c r="L25" s="359"/>
      <c r="M25" s="359"/>
      <c r="N25" s="258"/>
      <c r="O25" s="258"/>
      <c r="P25" s="258"/>
      <c r="Q25" s="258"/>
      <c r="R25" s="258"/>
    </row>
    <row r="26" spans="1:18" ht="39" customHeight="1" x14ac:dyDescent="0.25">
      <c r="A26" s="278"/>
      <c r="B26" s="262"/>
      <c r="C26" s="259"/>
      <c r="D26" s="10" t="s">
        <v>47</v>
      </c>
      <c r="E26" s="259"/>
      <c r="F26" s="259"/>
      <c r="G26" s="259"/>
      <c r="H26" s="354"/>
      <c r="I26" s="259"/>
      <c r="J26" s="354"/>
      <c r="K26" s="259"/>
      <c r="L26" s="360"/>
      <c r="M26" s="360"/>
      <c r="N26" s="259"/>
      <c r="O26" s="259"/>
      <c r="P26" s="259"/>
      <c r="Q26" s="259"/>
      <c r="R26" s="259"/>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85"/>
      <c r="E29" s="286"/>
      <c r="F29" s="361"/>
      <c r="G29" s="362"/>
      <c r="H29" s="363"/>
      <c r="I29" s="21"/>
      <c r="J29" s="21"/>
      <c r="K29" s="21"/>
      <c r="L29" s="21"/>
      <c r="M29" s="21"/>
      <c r="N29" s="21"/>
      <c r="O29" s="21"/>
      <c r="P29" s="21"/>
      <c r="Q29" s="21"/>
      <c r="R29" s="21"/>
    </row>
    <row r="30" spans="1:18" ht="15.75" thickBot="1" x14ac:dyDescent="0.3">
      <c r="A30" s="12"/>
      <c r="D30" s="283" t="s">
        <v>49</v>
      </c>
      <c r="E30" s="284"/>
      <c r="F30" s="93"/>
      <c r="G30" s="284" t="s">
        <v>50</v>
      </c>
      <c r="H30" s="287"/>
      <c r="I30" s="22"/>
      <c r="J30" s="22"/>
      <c r="K30" s="22"/>
      <c r="L30" s="22"/>
      <c r="M30" s="22"/>
      <c r="N30" s="22"/>
      <c r="O30" s="22"/>
      <c r="P30" s="22"/>
      <c r="Q30" s="22"/>
      <c r="R30" s="22"/>
    </row>
    <row r="31" spans="1:18" ht="15.75" thickBot="1" x14ac:dyDescent="0.3">
      <c r="A31" s="12"/>
    </row>
    <row r="32" spans="1:18" ht="15.75" thickBot="1" x14ac:dyDescent="0.3">
      <c r="A32" s="12"/>
      <c r="B32" s="364" t="s">
        <v>127</v>
      </c>
      <c r="C32" s="345"/>
      <c r="D32" s="345"/>
      <c r="E32" s="345"/>
      <c r="F32" s="345"/>
      <c r="G32" s="345"/>
      <c r="H32" s="346"/>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56" t="s">
        <v>101</v>
      </c>
      <c r="C2" s="256"/>
      <c r="D2" s="256"/>
      <c r="E2" s="256"/>
      <c r="F2" s="341"/>
      <c r="G2" s="341"/>
      <c r="H2" s="341"/>
      <c r="I2" s="341"/>
      <c r="J2" s="341"/>
      <c r="K2" s="341"/>
      <c r="L2" s="341"/>
      <c r="M2" s="341"/>
      <c r="N2" s="341"/>
      <c r="O2" s="341"/>
      <c r="P2" s="341"/>
      <c r="Q2" s="341"/>
      <c r="R2" s="341"/>
    </row>
    <row r="3" spans="1:18" x14ac:dyDescent="0.25">
      <c r="B3" s="272" t="s">
        <v>1</v>
      </c>
      <c r="C3" s="272"/>
      <c r="D3" s="272"/>
      <c r="E3" s="272"/>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66" t="s">
        <v>103</v>
      </c>
      <c r="D9" s="5" t="s">
        <v>104</v>
      </c>
      <c r="G9" s="7"/>
    </row>
    <row r="10" spans="1:18" x14ac:dyDescent="0.25">
      <c r="C10" s="266"/>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42" t="s">
        <v>14</v>
      </c>
      <c r="B15" s="343"/>
      <c r="C15" s="343"/>
      <c r="D15" s="343"/>
      <c r="E15" s="343"/>
      <c r="F15" s="343"/>
      <c r="G15" s="343"/>
      <c r="H15" s="344" t="s">
        <v>107</v>
      </c>
      <c r="I15" s="345"/>
      <c r="J15" s="345"/>
      <c r="K15" s="345"/>
      <c r="L15" s="345"/>
      <c r="M15" s="345"/>
      <c r="N15" s="345"/>
      <c r="O15" s="345"/>
      <c r="P15" s="345"/>
      <c r="Q15" s="345"/>
      <c r="R15" s="346"/>
    </row>
    <row r="16" spans="1:18" ht="28.5" customHeight="1" x14ac:dyDescent="0.25">
      <c r="A16" s="91" t="s">
        <v>17</v>
      </c>
      <c r="B16" s="91" t="s">
        <v>18</v>
      </c>
      <c r="C16" s="95" t="s">
        <v>19</v>
      </c>
      <c r="D16" s="91" t="s">
        <v>20</v>
      </c>
      <c r="E16" s="91" t="s">
        <v>108</v>
      </c>
      <c r="F16" s="91" t="s">
        <v>22</v>
      </c>
      <c r="G16" s="32" t="s">
        <v>23</v>
      </c>
      <c r="H16" s="336" t="s">
        <v>109</v>
      </c>
      <c r="I16" s="337"/>
      <c r="J16" s="337"/>
      <c r="K16" s="338"/>
      <c r="L16" s="91" t="s">
        <v>110</v>
      </c>
      <c r="M16" s="339" t="s">
        <v>111</v>
      </c>
      <c r="N16" s="277" t="s">
        <v>112</v>
      </c>
      <c r="O16" s="336" t="s">
        <v>113</v>
      </c>
      <c r="P16" s="338"/>
      <c r="Q16" s="336" t="s">
        <v>16</v>
      </c>
      <c r="R16" s="338"/>
    </row>
    <row r="17" spans="1:18" ht="30" customHeight="1" x14ac:dyDescent="0.25">
      <c r="A17" s="270" t="s">
        <v>26</v>
      </c>
      <c r="B17" s="271">
        <v>0.3</v>
      </c>
      <c r="C17" s="257" t="s">
        <v>27</v>
      </c>
      <c r="D17" s="9" t="s">
        <v>28</v>
      </c>
      <c r="E17" s="257">
        <v>4</v>
      </c>
      <c r="F17" s="257" t="s">
        <v>29</v>
      </c>
      <c r="G17" s="263" t="s">
        <v>30</v>
      </c>
      <c r="H17" s="89" t="s">
        <v>114</v>
      </c>
      <c r="I17" s="89" t="s">
        <v>115</v>
      </c>
      <c r="J17" s="89" t="s">
        <v>116</v>
      </c>
      <c r="K17" s="89" t="s">
        <v>117</v>
      </c>
      <c r="L17" s="8" t="s">
        <v>118</v>
      </c>
      <c r="M17" s="340"/>
      <c r="N17" s="278"/>
      <c r="O17" s="19" t="s">
        <v>119</v>
      </c>
      <c r="P17" s="19" t="s">
        <v>120</v>
      </c>
      <c r="Q17" s="19" t="s">
        <v>24</v>
      </c>
      <c r="R17" s="19" t="s">
        <v>25</v>
      </c>
    </row>
    <row r="18" spans="1:18" ht="45" customHeight="1" x14ac:dyDescent="0.25">
      <c r="A18" s="270"/>
      <c r="B18" s="270"/>
      <c r="C18" s="258"/>
      <c r="D18" s="10" t="s">
        <v>31</v>
      </c>
      <c r="E18" s="258"/>
      <c r="F18" s="258"/>
      <c r="G18" s="263"/>
      <c r="H18" s="350">
        <f>1/E17</f>
        <v>0.25</v>
      </c>
      <c r="I18" s="350">
        <f>+'Seguimiento 2'!I18:I20</f>
        <v>0.25</v>
      </c>
      <c r="J18" s="350">
        <f>+'Seguimiento 3'!J18:J20</f>
        <v>0.5</v>
      </c>
      <c r="K18" s="350">
        <v>0</v>
      </c>
      <c r="L18" s="347">
        <f>+H18+I18+J18+K18</f>
        <v>1</v>
      </c>
      <c r="M18" s="347">
        <f>4*B17/E17</f>
        <v>0.3</v>
      </c>
      <c r="N18" s="355" t="s">
        <v>121</v>
      </c>
      <c r="O18" s="355" t="s">
        <v>122</v>
      </c>
      <c r="P18" s="257" t="s">
        <v>123</v>
      </c>
      <c r="Q18" s="355" t="s">
        <v>124</v>
      </c>
      <c r="R18" s="257"/>
    </row>
    <row r="19" spans="1:18" ht="35.25" customHeight="1" x14ac:dyDescent="0.25">
      <c r="A19" s="270"/>
      <c r="B19" s="270"/>
      <c r="C19" s="258"/>
      <c r="D19" s="10" t="s">
        <v>32</v>
      </c>
      <c r="E19" s="258"/>
      <c r="F19" s="258"/>
      <c r="G19" s="263"/>
      <c r="H19" s="353"/>
      <c r="I19" s="353"/>
      <c r="J19" s="353"/>
      <c r="K19" s="353"/>
      <c r="L19" s="348"/>
      <c r="M19" s="348"/>
      <c r="N19" s="356"/>
      <c r="O19" s="356"/>
      <c r="P19" s="258"/>
      <c r="Q19" s="356"/>
      <c r="R19" s="258"/>
    </row>
    <row r="20" spans="1:18" ht="39.75" customHeight="1" x14ac:dyDescent="0.25">
      <c r="A20" s="270"/>
      <c r="B20" s="270"/>
      <c r="C20" s="259"/>
      <c r="D20" s="10" t="s">
        <v>33</v>
      </c>
      <c r="E20" s="259"/>
      <c r="F20" s="259"/>
      <c r="G20" s="263"/>
      <c r="H20" s="354"/>
      <c r="I20" s="354"/>
      <c r="J20" s="354"/>
      <c r="K20" s="354"/>
      <c r="L20" s="349"/>
      <c r="M20" s="349"/>
      <c r="N20" s="357"/>
      <c r="O20" s="357"/>
      <c r="P20" s="259"/>
      <c r="Q20" s="357"/>
      <c r="R20" s="259"/>
    </row>
    <row r="21" spans="1:18" ht="56.25" customHeight="1" x14ac:dyDescent="0.25">
      <c r="A21" s="276" t="s">
        <v>34</v>
      </c>
      <c r="B21" s="260">
        <v>0.4</v>
      </c>
      <c r="C21" s="257" t="s">
        <v>35</v>
      </c>
      <c r="D21" s="10" t="s">
        <v>125</v>
      </c>
      <c r="E21" s="257">
        <v>20</v>
      </c>
      <c r="F21" s="257" t="s">
        <v>37</v>
      </c>
      <c r="G21" s="257" t="s">
        <v>126</v>
      </c>
      <c r="H21" s="350">
        <f>7/25</f>
        <v>0.28000000000000003</v>
      </c>
      <c r="I21" s="358">
        <f>+'Seguimiento 2'!I21:I23</f>
        <v>0.35</v>
      </c>
      <c r="J21" s="358">
        <f>+'Seguimiento 3'!J21:J23</f>
        <v>0.25</v>
      </c>
      <c r="K21" s="350">
        <f>8/E21</f>
        <v>0.4</v>
      </c>
      <c r="L21" s="358">
        <f>+H21+I21+J21+K21</f>
        <v>1.28</v>
      </c>
      <c r="M21" s="358">
        <f>22*B21/E21</f>
        <v>0.44000000000000006</v>
      </c>
      <c r="N21" s="257"/>
      <c r="O21" s="257"/>
      <c r="P21" s="257"/>
      <c r="Q21" s="257"/>
      <c r="R21" s="280"/>
    </row>
    <row r="22" spans="1:18" ht="47.25" customHeight="1" x14ac:dyDescent="0.25">
      <c r="A22" s="277"/>
      <c r="B22" s="261"/>
      <c r="C22" s="258"/>
      <c r="D22" s="10" t="s">
        <v>39</v>
      </c>
      <c r="E22" s="258"/>
      <c r="F22" s="258"/>
      <c r="G22" s="258"/>
      <c r="H22" s="353"/>
      <c r="I22" s="258"/>
      <c r="J22" s="258"/>
      <c r="K22" s="353"/>
      <c r="L22" s="359"/>
      <c r="M22" s="359"/>
      <c r="N22" s="258"/>
      <c r="O22" s="258"/>
      <c r="P22" s="258"/>
      <c r="Q22" s="258"/>
      <c r="R22" s="281"/>
    </row>
    <row r="23" spans="1:18" ht="57" customHeight="1" x14ac:dyDescent="0.25">
      <c r="A23" s="278"/>
      <c r="B23" s="262"/>
      <c r="C23" s="259"/>
      <c r="D23" s="10" t="s">
        <v>41</v>
      </c>
      <c r="E23" s="258"/>
      <c r="F23" s="259"/>
      <c r="G23" s="259"/>
      <c r="H23" s="354"/>
      <c r="I23" s="259"/>
      <c r="J23" s="259"/>
      <c r="K23" s="354"/>
      <c r="L23" s="360"/>
      <c r="M23" s="360"/>
      <c r="N23" s="259"/>
      <c r="O23" s="259"/>
      <c r="P23" s="259"/>
      <c r="Q23" s="259"/>
      <c r="R23" s="282"/>
    </row>
    <row r="24" spans="1:18" ht="55.5" customHeight="1" x14ac:dyDescent="0.25">
      <c r="A24" s="276" t="s">
        <v>43</v>
      </c>
      <c r="B24" s="260">
        <v>0.3</v>
      </c>
      <c r="C24" s="257" t="s">
        <v>44</v>
      </c>
      <c r="D24" s="10" t="s">
        <v>45</v>
      </c>
      <c r="E24" s="257">
        <v>15</v>
      </c>
      <c r="F24" s="257" t="s">
        <v>29</v>
      </c>
      <c r="G24" s="257" t="s">
        <v>42</v>
      </c>
      <c r="H24" s="350">
        <f>3/30</f>
        <v>0.1</v>
      </c>
      <c r="I24" s="358">
        <f>+'Seguimiento 2'!I24:I26</f>
        <v>0.33333333333333331</v>
      </c>
      <c r="J24" s="358">
        <f>+'Seguimiento 3'!J24:J26</f>
        <v>0.4</v>
      </c>
      <c r="K24" s="350">
        <f>1/E24</f>
        <v>6.6666666666666666E-2</v>
      </c>
      <c r="L24" s="358">
        <f>+H24+I24+J24+K24</f>
        <v>0.9</v>
      </c>
      <c r="M24" s="358">
        <f>15*B24/E24</f>
        <v>0.3</v>
      </c>
      <c r="N24" s="257"/>
      <c r="O24" s="257"/>
      <c r="P24" s="257"/>
      <c r="Q24" s="257"/>
      <c r="R24" s="257"/>
    </row>
    <row r="25" spans="1:18" ht="39.75" customHeight="1" x14ac:dyDescent="0.25">
      <c r="A25" s="277"/>
      <c r="B25" s="261"/>
      <c r="C25" s="258"/>
      <c r="D25" s="10" t="s">
        <v>46</v>
      </c>
      <c r="E25" s="258"/>
      <c r="F25" s="258"/>
      <c r="G25" s="258"/>
      <c r="H25" s="353"/>
      <c r="I25" s="258"/>
      <c r="J25" s="258"/>
      <c r="K25" s="353"/>
      <c r="L25" s="359"/>
      <c r="M25" s="359"/>
      <c r="N25" s="258"/>
      <c r="O25" s="258"/>
      <c r="P25" s="258"/>
      <c r="Q25" s="258"/>
      <c r="R25" s="258"/>
    </row>
    <row r="26" spans="1:18" ht="39" customHeight="1" x14ac:dyDescent="0.25">
      <c r="A26" s="278"/>
      <c r="B26" s="262"/>
      <c r="C26" s="259"/>
      <c r="D26" s="10" t="s">
        <v>47</v>
      </c>
      <c r="E26" s="259"/>
      <c r="F26" s="259"/>
      <c r="G26" s="259"/>
      <c r="H26" s="354"/>
      <c r="I26" s="259"/>
      <c r="J26" s="259"/>
      <c r="K26" s="354"/>
      <c r="L26" s="360"/>
      <c r="M26" s="360"/>
      <c r="N26" s="259"/>
      <c r="O26" s="259"/>
      <c r="P26" s="259"/>
      <c r="Q26" s="259"/>
      <c r="R26" s="259"/>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90">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85"/>
      <c r="E29" s="286"/>
      <c r="F29" s="361"/>
      <c r="G29" s="362"/>
      <c r="H29" s="363"/>
      <c r="I29" s="21"/>
      <c r="J29" s="21"/>
      <c r="K29" s="21"/>
      <c r="L29" s="21"/>
      <c r="M29" s="21"/>
      <c r="N29" s="21"/>
      <c r="O29" s="21"/>
      <c r="P29" s="21"/>
      <c r="Q29" s="21"/>
      <c r="R29" s="21"/>
    </row>
    <row r="30" spans="1:18" ht="15.75" thickBot="1" x14ac:dyDescent="0.3">
      <c r="A30" s="12"/>
      <c r="D30" s="283" t="s">
        <v>49</v>
      </c>
      <c r="E30" s="284"/>
      <c r="F30" s="93"/>
      <c r="G30" s="284" t="s">
        <v>50</v>
      </c>
      <c r="H30" s="287"/>
      <c r="I30" s="22"/>
      <c r="J30" s="22"/>
      <c r="K30" s="22"/>
      <c r="L30" s="22"/>
      <c r="M30" s="22"/>
      <c r="N30" s="22"/>
      <c r="O30" s="22"/>
      <c r="P30" s="22"/>
      <c r="Q30" s="22"/>
      <c r="R30" s="22"/>
    </row>
    <row r="31" spans="1:18" ht="15.75" thickBot="1" x14ac:dyDescent="0.3">
      <c r="A31" s="12"/>
    </row>
    <row r="32" spans="1:18" ht="15.75" thickBot="1" x14ac:dyDescent="0.3">
      <c r="A32" s="12"/>
      <c r="B32" s="364" t="s">
        <v>127</v>
      </c>
      <c r="C32" s="345"/>
      <c r="D32" s="345"/>
      <c r="E32" s="345"/>
      <c r="F32" s="345"/>
      <c r="G32" s="345"/>
      <c r="H32" s="346"/>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56" t="s">
        <v>101</v>
      </c>
      <c r="C2" s="256"/>
      <c r="D2" s="256"/>
      <c r="E2" s="256"/>
      <c r="F2" s="341"/>
      <c r="G2" s="341"/>
      <c r="H2" s="341"/>
      <c r="I2" s="341"/>
      <c r="J2" s="341"/>
      <c r="K2" s="341"/>
      <c r="L2" s="341"/>
      <c r="M2" s="341"/>
    </row>
    <row r="3" spans="1:13" ht="15.75" thickBot="1" x14ac:dyDescent="0.3"/>
    <row r="4" spans="1:13" ht="15.75" thickBot="1" x14ac:dyDescent="0.3">
      <c r="A4" s="342" t="s">
        <v>14</v>
      </c>
      <c r="B4" s="343"/>
      <c r="C4" s="343"/>
      <c r="D4" s="343"/>
      <c r="E4" s="343"/>
      <c r="F4" s="343"/>
      <c r="G4" s="343"/>
      <c r="H4" s="344" t="s">
        <v>107</v>
      </c>
      <c r="I4" s="345"/>
      <c r="J4" s="345"/>
      <c r="K4" s="345"/>
      <c r="L4" s="345"/>
      <c r="M4" s="345"/>
    </row>
    <row r="5" spans="1:13" ht="28.5" customHeight="1" x14ac:dyDescent="0.25">
      <c r="A5" s="91" t="s">
        <v>17</v>
      </c>
      <c r="B5" s="91" t="s">
        <v>18</v>
      </c>
      <c r="C5" s="95" t="s">
        <v>19</v>
      </c>
      <c r="D5" s="91" t="s">
        <v>20</v>
      </c>
      <c r="E5" s="91" t="s">
        <v>108</v>
      </c>
      <c r="F5" s="91" t="s">
        <v>22</v>
      </c>
      <c r="G5" s="32" t="s">
        <v>23</v>
      </c>
      <c r="H5" s="336" t="s">
        <v>109</v>
      </c>
      <c r="I5" s="337"/>
      <c r="J5" s="337"/>
      <c r="K5" s="338"/>
      <c r="L5" s="91" t="s">
        <v>110</v>
      </c>
      <c r="M5" s="339" t="s">
        <v>111</v>
      </c>
    </row>
    <row r="6" spans="1:13" ht="30" customHeight="1" x14ac:dyDescent="0.25">
      <c r="A6" s="270" t="s">
        <v>26</v>
      </c>
      <c r="B6" s="271">
        <v>0.3</v>
      </c>
      <c r="C6" s="257" t="s">
        <v>27</v>
      </c>
      <c r="D6" s="9" t="s">
        <v>28</v>
      </c>
      <c r="E6" s="257">
        <v>4</v>
      </c>
      <c r="F6" s="257" t="s">
        <v>29</v>
      </c>
      <c r="G6" s="263" t="s">
        <v>30</v>
      </c>
      <c r="H6" s="89" t="s">
        <v>114</v>
      </c>
      <c r="I6" s="89" t="s">
        <v>115</v>
      </c>
      <c r="J6" s="89" t="s">
        <v>116</v>
      </c>
      <c r="K6" s="89" t="s">
        <v>117</v>
      </c>
      <c r="L6" s="8" t="s">
        <v>118</v>
      </c>
      <c r="M6" s="340"/>
    </row>
    <row r="7" spans="1:13" ht="45" customHeight="1" x14ac:dyDescent="0.25">
      <c r="A7" s="270"/>
      <c r="B7" s="270"/>
      <c r="C7" s="258"/>
      <c r="D7" s="10" t="s">
        <v>31</v>
      </c>
      <c r="E7" s="258"/>
      <c r="F7" s="258"/>
      <c r="G7" s="263"/>
      <c r="H7" s="350">
        <f>1/E6</f>
        <v>0.25</v>
      </c>
      <c r="I7" s="350">
        <v>0.25</v>
      </c>
      <c r="J7" s="350">
        <v>0.5</v>
      </c>
      <c r="K7" s="350">
        <v>0</v>
      </c>
      <c r="L7" s="347">
        <f>+H7+I7+J7+K7</f>
        <v>1</v>
      </c>
      <c r="M7" s="347">
        <f>4*B6/E6</f>
        <v>0.3</v>
      </c>
    </row>
    <row r="8" spans="1:13" ht="35.25" customHeight="1" x14ac:dyDescent="0.25">
      <c r="A8" s="270"/>
      <c r="B8" s="270"/>
      <c r="C8" s="258"/>
      <c r="D8" s="10" t="s">
        <v>32</v>
      </c>
      <c r="E8" s="258"/>
      <c r="F8" s="258"/>
      <c r="G8" s="263"/>
      <c r="H8" s="353"/>
      <c r="I8" s="353"/>
      <c r="J8" s="353"/>
      <c r="K8" s="353"/>
      <c r="L8" s="348"/>
      <c r="M8" s="348"/>
    </row>
    <row r="9" spans="1:13" ht="39.75" customHeight="1" x14ac:dyDescent="0.25">
      <c r="A9" s="270"/>
      <c r="B9" s="270"/>
      <c r="C9" s="259"/>
      <c r="D9" s="10" t="s">
        <v>33</v>
      </c>
      <c r="E9" s="259"/>
      <c r="F9" s="259"/>
      <c r="G9" s="263"/>
      <c r="H9" s="354"/>
      <c r="I9" s="354"/>
      <c r="J9" s="354"/>
      <c r="K9" s="354"/>
      <c r="L9" s="349"/>
      <c r="M9" s="349"/>
    </row>
    <row r="10" spans="1:13" ht="56.25" customHeight="1" x14ac:dyDescent="0.25">
      <c r="A10" s="276" t="s">
        <v>34</v>
      </c>
      <c r="B10" s="260">
        <v>0.4</v>
      </c>
      <c r="C10" s="257" t="s">
        <v>35</v>
      </c>
      <c r="D10" s="10" t="s">
        <v>125</v>
      </c>
      <c r="E10" s="257">
        <v>20</v>
      </c>
      <c r="F10" s="257" t="s">
        <v>37</v>
      </c>
      <c r="G10" s="257" t="s">
        <v>126</v>
      </c>
      <c r="H10" s="350">
        <f>7/25</f>
        <v>0.28000000000000003</v>
      </c>
      <c r="I10" s="358">
        <v>0.35</v>
      </c>
      <c r="J10" s="358">
        <v>0.25</v>
      </c>
      <c r="K10" s="350">
        <f>8/E10</f>
        <v>0.4</v>
      </c>
      <c r="L10" s="358">
        <f>+H10+I10+J10+K10</f>
        <v>1.28</v>
      </c>
      <c r="M10" s="358">
        <f>22*B10/E10</f>
        <v>0.44000000000000006</v>
      </c>
    </row>
    <row r="11" spans="1:13" ht="47.25" customHeight="1" x14ac:dyDescent="0.25">
      <c r="A11" s="277"/>
      <c r="B11" s="261"/>
      <c r="C11" s="258"/>
      <c r="D11" s="10" t="s">
        <v>39</v>
      </c>
      <c r="E11" s="258"/>
      <c r="F11" s="258"/>
      <c r="G11" s="258"/>
      <c r="H11" s="353"/>
      <c r="I11" s="258"/>
      <c r="J11" s="258"/>
      <c r="K11" s="353"/>
      <c r="L11" s="359"/>
      <c r="M11" s="359"/>
    </row>
    <row r="12" spans="1:13" ht="57" customHeight="1" x14ac:dyDescent="0.25">
      <c r="A12" s="278"/>
      <c r="B12" s="262"/>
      <c r="C12" s="259"/>
      <c r="D12" s="10" t="s">
        <v>41</v>
      </c>
      <c r="E12" s="258"/>
      <c r="F12" s="259"/>
      <c r="G12" s="259"/>
      <c r="H12" s="354"/>
      <c r="I12" s="259"/>
      <c r="J12" s="259"/>
      <c r="K12" s="354"/>
      <c r="L12" s="360"/>
      <c r="M12" s="360"/>
    </row>
    <row r="13" spans="1:13" ht="55.5" customHeight="1" x14ac:dyDescent="0.25">
      <c r="A13" s="276" t="s">
        <v>43</v>
      </c>
      <c r="B13" s="260">
        <v>0.3</v>
      </c>
      <c r="C13" s="257" t="s">
        <v>44</v>
      </c>
      <c r="D13" s="10" t="s">
        <v>45</v>
      </c>
      <c r="E13" s="257">
        <v>15</v>
      </c>
      <c r="F13" s="257" t="s">
        <v>29</v>
      </c>
      <c r="G13" s="257" t="s">
        <v>42</v>
      </c>
      <c r="H13" s="350">
        <f>3/30</f>
        <v>0.1</v>
      </c>
      <c r="I13" s="358">
        <v>0.33</v>
      </c>
      <c r="J13" s="358">
        <v>0.4</v>
      </c>
      <c r="K13" s="350">
        <f>1/E13</f>
        <v>6.6666666666666666E-2</v>
      </c>
      <c r="L13" s="358">
        <f>+H13+I13+J13+K13</f>
        <v>0.89666666666666672</v>
      </c>
      <c r="M13" s="358">
        <f>15*B13/E13</f>
        <v>0.3</v>
      </c>
    </row>
    <row r="14" spans="1:13" ht="39.75" customHeight="1" x14ac:dyDescent="0.25">
      <c r="A14" s="277"/>
      <c r="B14" s="261"/>
      <c r="C14" s="258"/>
      <c r="D14" s="10" t="s">
        <v>46</v>
      </c>
      <c r="E14" s="258"/>
      <c r="F14" s="258"/>
      <c r="G14" s="258"/>
      <c r="H14" s="353"/>
      <c r="I14" s="258"/>
      <c r="J14" s="258"/>
      <c r="K14" s="353"/>
      <c r="L14" s="359"/>
      <c r="M14" s="359"/>
    </row>
    <row r="15" spans="1:13" ht="39" customHeight="1" x14ac:dyDescent="0.25">
      <c r="A15" s="278"/>
      <c r="B15" s="262"/>
      <c r="C15" s="259"/>
      <c r="D15" s="10" t="s">
        <v>47</v>
      </c>
      <c r="E15" s="259"/>
      <c r="F15" s="259"/>
      <c r="G15" s="259"/>
      <c r="H15" s="354"/>
      <c r="I15" s="259"/>
      <c r="J15" s="259"/>
      <c r="K15" s="354"/>
      <c r="L15" s="360"/>
      <c r="M15" s="360"/>
    </row>
    <row r="16" spans="1:13" ht="33.75" customHeight="1" x14ac:dyDescent="0.25">
      <c r="A16" s="19" t="s">
        <v>48</v>
      </c>
      <c r="B16" s="90">
        <f>SUM(B6:B15)</f>
        <v>1</v>
      </c>
      <c r="C16" s="90"/>
      <c r="D16" s="5"/>
      <c r="E16" s="5"/>
      <c r="F16" s="5"/>
      <c r="G16" s="10"/>
      <c r="H16" s="90">
        <f>SUM(H7:H15)</f>
        <v>0.63</v>
      </c>
      <c r="I16" s="90">
        <f>SUM(I7:I15)</f>
        <v>0.92999999999999994</v>
      </c>
      <c r="J16" s="90">
        <f>SUM(J7:J15)</f>
        <v>1.1499999999999999</v>
      </c>
      <c r="K16" s="90">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1"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76" t="s">
        <v>145</v>
      </c>
      <c r="C3" s="377"/>
      <c r="D3" s="377"/>
      <c r="E3" s="377"/>
      <c r="F3" s="377"/>
      <c r="G3" s="377"/>
      <c r="H3" s="377"/>
      <c r="I3" s="378"/>
    </row>
    <row r="4" spans="2:9" ht="15.75" thickBot="1" x14ac:dyDescent="0.3">
      <c r="B4" s="374" t="s">
        <v>146</v>
      </c>
      <c r="C4" s="370"/>
      <c r="D4" s="370"/>
      <c r="E4" s="379" t="s">
        <v>147</v>
      </c>
      <c r="F4" s="380"/>
      <c r="G4" s="381"/>
      <c r="H4" s="370" t="s">
        <v>148</v>
      </c>
      <c r="I4" s="371"/>
    </row>
    <row r="5" spans="2:9" ht="15.75" thickBot="1" x14ac:dyDescent="0.3">
      <c r="B5" s="375"/>
      <c r="C5" s="372"/>
      <c r="D5" s="372"/>
      <c r="E5" s="48">
        <v>1</v>
      </c>
      <c r="F5" s="49">
        <v>2</v>
      </c>
      <c r="G5" s="49">
        <v>3</v>
      </c>
      <c r="H5" s="372"/>
      <c r="I5" s="373"/>
    </row>
    <row r="6" spans="2:9" ht="30.75" customHeight="1" x14ac:dyDescent="0.25">
      <c r="B6" s="47">
        <v>1</v>
      </c>
      <c r="C6" s="385" t="s">
        <v>149</v>
      </c>
      <c r="D6" s="385"/>
      <c r="E6" s="50"/>
      <c r="F6" s="50"/>
      <c r="G6" s="50"/>
      <c r="H6" s="382"/>
      <c r="I6" s="383"/>
    </row>
    <row r="7" spans="2:9" ht="39" customHeight="1" x14ac:dyDescent="0.25">
      <c r="B7" s="46">
        <v>2</v>
      </c>
      <c r="C7" s="369" t="s">
        <v>150</v>
      </c>
      <c r="D7" s="369"/>
      <c r="E7" s="44"/>
      <c r="F7" s="44"/>
      <c r="G7" s="44"/>
      <c r="H7" s="367"/>
      <c r="I7" s="368"/>
    </row>
    <row r="8" spans="2:9" ht="30" customHeight="1" x14ac:dyDescent="0.25">
      <c r="B8" s="46">
        <v>3</v>
      </c>
      <c r="C8" s="369" t="s">
        <v>151</v>
      </c>
      <c r="D8" s="369"/>
      <c r="E8" s="44"/>
      <c r="F8" s="44"/>
      <c r="G8" s="44"/>
      <c r="H8" s="367"/>
      <c r="I8" s="368"/>
    </row>
    <row r="9" spans="2:9" ht="34.5" customHeight="1" x14ac:dyDescent="0.25">
      <c r="B9" s="46">
        <v>4</v>
      </c>
      <c r="C9" s="369" t="s">
        <v>152</v>
      </c>
      <c r="D9" s="369"/>
      <c r="E9" s="44"/>
      <c r="F9" s="44"/>
      <c r="G9" s="44"/>
      <c r="H9" s="367"/>
      <c r="I9" s="368"/>
    </row>
    <row r="10" spans="2:9" ht="30.75" customHeight="1" x14ac:dyDescent="0.25">
      <c r="B10" s="46">
        <v>5</v>
      </c>
      <c r="C10" s="369" t="s">
        <v>153</v>
      </c>
      <c r="D10" s="369"/>
      <c r="E10" s="44"/>
      <c r="F10" s="44"/>
      <c r="G10" s="44"/>
      <c r="H10" s="367"/>
      <c r="I10" s="368"/>
    </row>
    <row r="11" spans="2:9" ht="33.75" customHeight="1" x14ac:dyDescent="0.25">
      <c r="B11" s="46">
        <v>6</v>
      </c>
      <c r="C11" s="369" t="s">
        <v>154</v>
      </c>
      <c r="D11" s="369"/>
      <c r="E11" s="44"/>
      <c r="F11" s="44"/>
      <c r="G11" s="44"/>
      <c r="H11" s="367"/>
      <c r="I11" s="368"/>
    </row>
    <row r="12" spans="2:9" ht="25.5" customHeight="1" x14ac:dyDescent="0.25">
      <c r="B12" s="46">
        <v>7</v>
      </c>
      <c r="C12" s="369" t="s">
        <v>155</v>
      </c>
      <c r="D12" s="369"/>
      <c r="E12" s="45"/>
      <c r="F12" s="45"/>
      <c r="G12" s="45"/>
      <c r="H12" s="365"/>
      <c r="I12" s="366"/>
    </row>
    <row r="13" spans="2:9" ht="46.5" customHeight="1" x14ac:dyDescent="0.25">
      <c r="B13" s="46">
        <v>8</v>
      </c>
      <c r="C13" s="369" t="s">
        <v>156</v>
      </c>
      <c r="D13" s="369"/>
      <c r="E13" s="45"/>
      <c r="F13" s="45"/>
      <c r="G13" s="45"/>
      <c r="H13" s="365"/>
      <c r="I13" s="366"/>
    </row>
    <row r="14" spans="2:9" ht="30.75" customHeight="1" x14ac:dyDescent="0.25">
      <c r="B14" s="46">
        <v>9</v>
      </c>
      <c r="C14" s="369" t="s">
        <v>157</v>
      </c>
      <c r="D14" s="369"/>
      <c r="E14" s="45"/>
      <c r="F14" s="45"/>
      <c r="G14" s="45"/>
      <c r="H14" s="365"/>
      <c r="I14" s="366"/>
    </row>
    <row r="15" spans="2:9" x14ac:dyDescent="0.25">
      <c r="B15" s="46">
        <v>10</v>
      </c>
      <c r="C15" s="369"/>
      <c r="D15" s="369"/>
      <c r="E15" s="45"/>
      <c r="F15" s="45"/>
      <c r="G15" s="45"/>
      <c r="H15" s="365"/>
      <c r="I15" s="366"/>
    </row>
    <row r="16" spans="2:9" x14ac:dyDescent="0.25">
      <c r="B16" s="46">
        <v>11</v>
      </c>
      <c r="C16" s="369"/>
      <c r="D16" s="369"/>
      <c r="E16" s="45"/>
      <c r="F16" s="45"/>
      <c r="G16" s="45"/>
      <c r="H16" s="365"/>
      <c r="I16" s="366"/>
    </row>
    <row r="17" spans="2:9" x14ac:dyDescent="0.25">
      <c r="B17" s="46">
        <v>12</v>
      </c>
      <c r="C17" s="369"/>
      <c r="D17" s="369"/>
      <c r="E17" s="45"/>
      <c r="F17" s="45"/>
      <c r="G17" s="45"/>
      <c r="H17" s="365"/>
      <c r="I17" s="366"/>
    </row>
    <row r="18" spans="2:9" ht="15.75" thickBot="1" x14ac:dyDescent="0.3"/>
    <row r="19" spans="2:9" ht="11.25" customHeight="1" thickBot="1" x14ac:dyDescent="0.3">
      <c r="B19" s="384" t="s">
        <v>158</v>
      </c>
      <c r="C19" s="384"/>
      <c r="D19" s="384"/>
      <c r="E19" s="384"/>
      <c r="F19" s="384"/>
      <c r="G19" s="384"/>
      <c r="H19" s="384"/>
      <c r="I19" s="384"/>
    </row>
    <row r="20" spans="2:9" ht="6.75" customHeight="1" thickBot="1" x14ac:dyDescent="0.3">
      <c r="B20" s="384"/>
      <c r="C20" s="384"/>
      <c r="D20" s="384"/>
      <c r="E20" s="384"/>
      <c r="F20" s="384"/>
      <c r="G20" s="384"/>
      <c r="H20" s="384"/>
      <c r="I20" s="384"/>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393" t="s">
        <v>159</v>
      </c>
      <c r="C2" s="33" t="s">
        <v>2</v>
      </c>
    </row>
    <row r="3" spans="2:4" x14ac:dyDescent="0.25">
      <c r="B3" s="393"/>
      <c r="C3" s="34" t="s">
        <v>160</v>
      </c>
    </row>
    <row r="4" spans="2:4" x14ac:dyDescent="0.25">
      <c r="B4" s="393"/>
      <c r="C4" s="34" t="s">
        <v>161</v>
      </c>
    </row>
    <row r="5" spans="2:4" x14ac:dyDescent="0.25">
      <c r="B5" s="393"/>
      <c r="C5" s="34" t="s">
        <v>162</v>
      </c>
    </row>
    <row r="6" spans="2:4" x14ac:dyDescent="0.25">
      <c r="B6" s="393"/>
      <c r="C6" s="391" t="s">
        <v>163</v>
      </c>
    </row>
    <row r="7" spans="2:4" x14ac:dyDescent="0.25">
      <c r="B7" s="393"/>
      <c r="C7" s="392"/>
    </row>
    <row r="8" spans="2:4" ht="135.75" customHeight="1" x14ac:dyDescent="0.25">
      <c r="B8" s="386" t="s">
        <v>14</v>
      </c>
      <c r="C8" s="36" t="s">
        <v>18</v>
      </c>
      <c r="D8" s="38" t="s">
        <v>164</v>
      </c>
    </row>
    <row r="9" spans="2:4" ht="106.5" customHeight="1" x14ac:dyDescent="0.25">
      <c r="B9" s="387"/>
      <c r="C9" s="37" t="s">
        <v>19</v>
      </c>
      <c r="D9" s="39" t="s">
        <v>165</v>
      </c>
    </row>
    <row r="10" spans="2:4" ht="60" x14ac:dyDescent="0.25">
      <c r="B10" s="387"/>
      <c r="C10" s="36" t="s">
        <v>20</v>
      </c>
      <c r="D10" s="39" t="s">
        <v>166</v>
      </c>
    </row>
    <row r="11" spans="2:4" ht="45" x14ac:dyDescent="0.25">
      <c r="B11" s="387"/>
      <c r="C11" s="36" t="s">
        <v>21</v>
      </c>
      <c r="D11" s="40" t="s">
        <v>167</v>
      </c>
    </row>
    <row r="12" spans="2:4" ht="75" x14ac:dyDescent="0.25">
      <c r="B12" s="387"/>
      <c r="C12" s="36" t="s">
        <v>22</v>
      </c>
      <c r="D12" s="40" t="s">
        <v>168</v>
      </c>
    </row>
    <row r="13" spans="2:4" ht="51.75" customHeight="1" x14ac:dyDescent="0.25">
      <c r="B13" s="387"/>
      <c r="C13" s="36" t="s">
        <v>23</v>
      </c>
      <c r="D13" s="41" t="s">
        <v>169</v>
      </c>
    </row>
    <row r="14" spans="2:4" ht="48" customHeight="1" x14ac:dyDescent="0.25">
      <c r="B14" s="387"/>
      <c r="C14" s="36" t="s">
        <v>170</v>
      </c>
    </row>
    <row r="15" spans="2:4" ht="39" customHeight="1" x14ac:dyDescent="0.25">
      <c r="B15" s="388"/>
      <c r="C15" s="36" t="s">
        <v>171</v>
      </c>
    </row>
    <row r="16" spans="2:4" ht="39" customHeight="1" x14ac:dyDescent="0.25">
      <c r="B16" s="389" t="s">
        <v>172</v>
      </c>
      <c r="C16" s="35" t="s">
        <v>109</v>
      </c>
    </row>
    <row r="17" spans="2:3" x14ac:dyDescent="0.25">
      <c r="B17" s="390"/>
      <c r="C17" s="35" t="s">
        <v>173</v>
      </c>
    </row>
    <row r="18" spans="2:3" x14ac:dyDescent="0.25">
      <c r="B18" s="390"/>
      <c r="C18" s="42" t="s">
        <v>111</v>
      </c>
    </row>
    <row r="19" spans="2:3" x14ac:dyDescent="0.25">
      <c r="B19" s="390"/>
      <c r="C19" s="42" t="s">
        <v>112</v>
      </c>
    </row>
    <row r="20" spans="2:3" x14ac:dyDescent="0.25">
      <c r="B20" s="390"/>
      <c r="C20" s="42" t="s">
        <v>174</v>
      </c>
    </row>
    <row r="21" spans="2:3" x14ac:dyDescent="0.25">
      <c r="B21" s="390"/>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E72609EC-E857-4622-994B-E96659D84623}">
  <ds:schemaRefs>
    <ds:schemaRef ds:uri="1abc39b8-e2e6-47a0-891c-601d01fb1a40"/>
    <ds:schemaRef ds:uri="6c60952e-e9e0-4d4a-b728-9d01db15fa23"/>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41BFC6A-C1E8-412B-A368-57A995FC13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OAP-OLCC</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'OAP-OLCC'!Área_de_impresión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dcterms:created xsi:type="dcterms:W3CDTF">2014-03-17T17:12:16Z</dcterms:created>
  <dcterms:modified xsi:type="dcterms:W3CDTF">2023-02-08T13:32:11Z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